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120" activeTab="1"/>
  </bookViews>
  <sheets>
    <sheet name="1 Доходи" sheetId="1" r:id="rId1"/>
    <sheet name="2 Видатки" sheetId="2" r:id="rId2"/>
  </sheets>
  <externalReferences>
    <externalReference r:id="rId5"/>
  </externalReferences>
  <definedNames>
    <definedName name="_xlnm.Print_Area" localSheetId="0">'1 Доходи'!$A$1:$G$67</definedName>
    <definedName name="_xlnm.Print_Area" localSheetId="1">'2 Видатки'!$A$1:$H$92</definedName>
  </definedNames>
  <calcPr fullCalcOnLoad="1"/>
</workbook>
</file>

<file path=xl/comments2.xml><?xml version="1.0" encoding="utf-8"?>
<comments xmlns="http://schemas.openxmlformats.org/spreadsheetml/2006/main">
  <authors>
    <author>U252111</author>
    <author>А</author>
  </authors>
  <commentList>
    <comment ref="A10" authorId="0">
      <text>
        <r>
          <rPr>
            <b/>
            <sz val="8"/>
            <rFont val="Tahoma"/>
            <family val="0"/>
          </rPr>
          <t>U252111:</t>
        </r>
        <r>
          <rPr>
            <sz val="8"/>
            <rFont val="Tahoma"/>
            <family val="0"/>
          </rPr>
          <t xml:space="preserve">
</t>
        </r>
      </text>
    </comment>
    <comment ref="A22" authorId="1">
      <text>
        <r>
          <rPr>
            <b/>
            <sz val="8"/>
            <rFont val="Tahoma"/>
            <family val="0"/>
          </rPr>
          <t>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<sst xmlns="http://schemas.openxmlformats.org/spreadsheetml/2006/main" count="246" uniqueCount="213">
  <si>
    <t>Загальний фонд</t>
  </si>
  <si>
    <t>Спеціальний фонд</t>
  </si>
  <si>
    <t>Звіт</t>
  </si>
  <si>
    <t xml:space="preserve">про виконання районного бюджету по загальному </t>
  </si>
  <si>
    <t>грн.</t>
  </si>
  <si>
    <t>КФК</t>
  </si>
  <si>
    <t>Показники за бюджетною класифікацією</t>
  </si>
  <si>
    <t xml:space="preserve">ДОХОДИ </t>
  </si>
  <si>
    <t>Неподаткові надходження</t>
  </si>
  <si>
    <t>Інші надходження</t>
  </si>
  <si>
    <t>РАЗОМ ДОХОДІВ</t>
  </si>
  <si>
    <t>Офіційні трансферти</t>
  </si>
  <si>
    <t>ВСЬОГО ДОХОДІВ ПО ЗАГАЛЬНОМУ ФОНДУ</t>
  </si>
  <si>
    <t>Власні надходження бюджетних установ</t>
  </si>
  <si>
    <t>ВСЬОГО ДОХОДІВ ПО СПЕЦІАЛЬНОМУ ФОНДУ</t>
  </si>
  <si>
    <t xml:space="preserve">ВСЬОГО ДОХОДІВ </t>
  </si>
  <si>
    <t>"Про звіт про виконання районного бюджету</t>
  </si>
  <si>
    <t>Податок на прибуток підприємств та фінансових установ комунальної власності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</si>
  <si>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</si>
  <si>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</si>
  <si>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Надходження від плати за послуги, що надаються бюджетними установами згідно із законодавством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</si>
  <si>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</si>
  <si>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</si>
  <si>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</si>
  <si>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</si>
  <si>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</si>
  <si>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</si>
  <si>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неподаткові надходження</t>
  </si>
  <si>
    <t xml:space="preserve">Виконано </t>
  </si>
  <si>
    <t xml:space="preserve">Інші надходження </t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</si>
  <si>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</si>
  <si>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>Базова дотація</t>
  </si>
  <si>
    <t>Освітня субвенція з державного бюджету місцевим бюджетам</t>
  </si>
  <si>
    <t>до рішення районної ради</t>
  </si>
  <si>
    <t>Податок та збір на доходи фізичних осіб</t>
  </si>
  <si>
    <t>Додаток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</si>
  <si>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</si>
  <si>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</si>
  <si>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</si>
  <si>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Від органів державного управління </t>
  </si>
  <si>
    <r>
      <t>Податок на прибуток підприємств</t>
    </r>
    <r>
      <rPr>
        <sz val="10"/>
        <rFont val="Times New Roman"/>
        <family val="1"/>
      </rPr>
      <t> </t>
    </r>
  </si>
  <si>
    <t>Медична субвенція з державного бюджету місцевим бюджетам</t>
  </si>
  <si>
    <t xml:space="preserve"> ВИДАТКИ</t>
  </si>
  <si>
    <t>Державне управління</t>
  </si>
  <si>
    <t>Освіта</t>
  </si>
  <si>
    <t>Культура і мистецтво</t>
  </si>
  <si>
    <t>Фізична культура і спорт</t>
  </si>
  <si>
    <t>Резервний фонд</t>
  </si>
  <si>
    <t>Кредитування загального фонду</t>
  </si>
  <si>
    <t>Всього видатків по спеціальному фонду</t>
  </si>
  <si>
    <t>Кредитування спеціального фонду:</t>
  </si>
  <si>
    <t>Всього видатків:</t>
  </si>
  <si>
    <t xml:space="preserve">райдержадміністрації                                                      </t>
  </si>
  <si>
    <t>субвенції</t>
  </si>
  <si>
    <t>Видатки без субвенцій</t>
  </si>
  <si>
    <t>Захищені без 2610, субв.</t>
  </si>
  <si>
    <t>%</t>
  </si>
  <si>
    <t>Зарплата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</si>
  <si>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</si>
  <si>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</si>
  <si>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</si>
  <si>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1020</t>
  </si>
  <si>
    <t>1090</t>
  </si>
  <si>
    <t>Надання позашкільної освіти позашкільними закладами освіти, заходи із позашкільної роботи з дітьми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</si>
  <si>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</si>
  <si>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</si>
  <si>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</si>
  <si>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</si>
  <si>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3000</t>
  </si>
  <si>
    <t>Соціальний захист та соціальне забезпечення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</si>
  <si>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</si>
  <si>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</si>
  <si>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</si>
  <si>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</si>
  <si>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</si>
  <si>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</si>
  <si>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</si>
  <si>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</si>
  <si>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</si>
  <si>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</si>
  <si>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</si>
  <si>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</si>
  <si>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</si>
  <si>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</si>
  <si>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</si>
  <si>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</si>
  <si>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</si>
  <si>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</si>
  <si>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</si>
  <si>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</si>
  <si>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</si>
  <si>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</si>
  <si>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</si>
  <si>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</si>
  <si>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</si>
  <si>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</si>
  <si>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</si>
  <si>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</si>
  <si>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</si>
  <si>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</si>
  <si>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</si>
  <si>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4000</t>
  </si>
  <si>
    <t>4030</t>
  </si>
  <si>
    <t>4060</t>
  </si>
  <si>
    <t>5000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</si>
  <si>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</si>
  <si>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</si>
  <si>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</si>
  <si>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</si>
  <si>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</si>
  <si>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</si>
  <si>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Інші послуги, пов`язані з економічною діяльністю</t>
  </si>
  <si>
    <t>8000</t>
  </si>
  <si>
    <t>8700</t>
  </si>
  <si>
    <t xml:space="preserve"> </t>
  </si>
  <si>
    <t xml:space="preserve">Усього </t>
  </si>
  <si>
    <t>більше 200</t>
  </si>
  <si>
    <t>0150</t>
  </si>
  <si>
    <t>0180</t>
  </si>
  <si>
    <t>Інша діяльність у сфері державного управління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</si>
  <si>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</si>
  <si>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</si>
  <si>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</si>
  <si>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</si>
  <si>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</si>
  <si>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</si>
  <si>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</si>
  <si>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</si>
  <si>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</si>
  <si>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Інші програми та заходи у сфері охорони здоров`я</t>
  </si>
  <si>
    <t>2152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</si>
  <si>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</si>
  <si>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</si>
  <si>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</si>
  <si>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</si>
  <si>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</si>
  <si>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</si>
  <si>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</si>
  <si>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</si>
  <si>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</si>
  <si>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</si>
  <si>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</si>
  <si>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3121</t>
  </si>
  <si>
    <t>Утримання та забезпечення діяльності центрів соціальних служб для сім`ї, дітей та молоді</t>
  </si>
  <si>
    <t>3122</t>
  </si>
  <si>
    <t>3123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</si>
  <si>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</si>
  <si>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</si>
  <si>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</si>
  <si>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</si>
  <si>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</si>
  <si>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3242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</si>
  <si>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</si>
  <si>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</si>
  <si>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</si>
  <si>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</si>
  <si>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</si>
  <si>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</si>
  <si>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Економічна діяльність</t>
  </si>
  <si>
    <t>7000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</si>
  <si>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</si>
  <si>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</si>
  <si>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</si>
  <si>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</si>
  <si>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8410</t>
  </si>
  <si>
    <t>Фінансова підтримка засобів масової інформації</t>
  </si>
  <si>
    <t>9000</t>
  </si>
  <si>
    <t>Міжбюджетні трансферти</t>
  </si>
  <si>
    <t>Інші дотації з місцевого бюджету</t>
  </si>
  <si>
    <t>9150</t>
  </si>
  <si>
    <t>Надання кредиту</t>
  </si>
  <si>
    <t>8831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</si>
  <si>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</si>
  <si>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</si>
  <si>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8832</t>
  </si>
  <si>
    <t>Повернення кредиту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</si>
  <si>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</si>
  <si>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в галузі культури і мистецтва</t>
  </si>
  <si>
    <t>Доходи від власності та підприємницької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</si>
  <si>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</si>
  <si>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</si>
  <si>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r>
      <t>Дотації</t>
    </r>
    <r>
      <rPr>
        <b/>
        <sz val="10"/>
        <rFont val="Times New Roman"/>
        <family val="1"/>
      </rPr>
      <t> </t>
    </r>
  </si>
  <si>
    <r>
      <t>Субвенції</t>
    </r>
    <r>
      <rPr>
        <b/>
        <sz val="10"/>
        <rFont val="Times New Roman"/>
        <family val="1"/>
      </rPr>
      <t> </t>
    </r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</si>
  <si>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</si>
  <si>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</si>
  <si>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</si>
  <si>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</si>
  <si>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</si>
  <si>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</si>
  <si>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</si>
  <si>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</si>
  <si>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</si>
  <si>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та спеціальному фонду за І квартал 2019 року</t>
  </si>
  <si>
    <t>Забезпечення діяльності інклюзивно-ресурсних центрів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</si>
  <si>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</si>
  <si>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Реалізація програм в галузі сільського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</si>
  <si>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</si>
  <si>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___  ______________ 2019 року</t>
  </si>
  <si>
    <t>за І квартал 2019 року"</t>
  </si>
  <si>
    <t>Уточнені бюджетні призначення на 2019 рік</t>
  </si>
  <si>
    <t>Уточнені бюджетні призначення на І квартал 2019 року</t>
  </si>
  <si>
    <t>% виконання до уточнених бюджетних призначень на 2019 рік</t>
  </si>
  <si>
    <t>% виконання до уточнених бюджетних призначень на І квартал 2019 року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</si>
  <si>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</si>
  <si>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</si>
  <si>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</si>
  <si>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більше 198</t>
  </si>
  <si>
    <t>більше 199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</si>
  <si>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</si>
  <si>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</si>
  <si>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</si>
  <si>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Заступник начальника фінансового управління</t>
  </si>
  <si>
    <t>Н. О. Лещенко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</si>
</sst>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000"/>
    <numFmt numFmtId="186" formatCode="0.00000"/>
    <numFmt numFmtId="187" formatCode="#0.00"/>
    <numFmt numFmtId="188" formatCode="#,##0.0"/>
    <numFmt numFmtId="189" formatCode="#0.000"/>
    <numFmt numFmtId="190" formatCode="#0.0"/>
    <numFmt numFmtId="191" formatCode="#0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20"/>
      <name val="Times New Roman"/>
      <family val="1"/>
    </font>
    <font>
      <b/>
      <sz val="16"/>
      <name val="Arial Cyr"/>
      <family val="0"/>
    </font>
    <font>
      <sz val="2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18" borderId="0" applyNumberFormat="0" applyBorder="0" applyAlignment="0" applyProtection="0"/>
    <xf numFmtId="0" fontId="26" fillId="7" borderId="1" applyNumberFormat="0" applyAlignment="0" applyProtection="0"/>
    <xf numFmtId="0" fontId="27" fillId="19" borderId="2" applyNumberFormat="0" applyAlignment="0" applyProtection="0"/>
    <xf numFmtId="0" fontId="28" fillId="1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19" borderId="0" xfId="0" applyFont="1" applyFill="1" applyBorder="1" applyAlignment="1">
      <alignment horizontal="left" vertical="top"/>
    </xf>
    <xf numFmtId="0" fontId="8" fillId="19" borderId="0" xfId="0" applyFont="1" applyFill="1" applyAlignment="1">
      <alignment vertical="top" wrapText="1"/>
    </xf>
    <xf numFmtId="0" fontId="8" fillId="19" borderId="0" xfId="0" applyFont="1" applyFill="1" applyAlignment="1">
      <alignment horizontal="center" vertical="top"/>
    </xf>
    <xf numFmtId="0" fontId="8" fillId="19" borderId="0" xfId="0" applyFont="1" applyFill="1" applyAlignment="1">
      <alignment horizontal="left" vertical="top"/>
    </xf>
    <xf numFmtId="0" fontId="1" fillId="19" borderId="0" xfId="0" applyFont="1" applyFill="1" applyAlignment="1">
      <alignment horizontal="center" vertical="top"/>
    </xf>
    <xf numFmtId="0" fontId="1" fillId="19" borderId="0" xfId="0" applyFont="1" applyFill="1" applyAlignment="1">
      <alignment vertical="top"/>
    </xf>
    <xf numFmtId="0" fontId="1" fillId="19" borderId="0" xfId="0" applyFont="1" applyFill="1" applyAlignment="1">
      <alignment vertical="top" wrapText="1"/>
    </xf>
    <xf numFmtId="0" fontId="5" fillId="19" borderId="10" xfId="0" applyFont="1" applyFill="1" applyBorder="1" applyAlignment="1">
      <alignment horizontal="center" vertical="top" wrapText="1"/>
    </xf>
    <xf numFmtId="0" fontId="5" fillId="19" borderId="11" xfId="0" applyFont="1" applyFill="1" applyBorder="1" applyAlignment="1">
      <alignment horizontal="center" vertical="top" wrapText="1"/>
    </xf>
    <xf numFmtId="0" fontId="1" fillId="19" borderId="0" xfId="0" applyFont="1" applyFill="1" applyAlignment="1">
      <alignment horizontal="center" vertical="top" wrapText="1"/>
    </xf>
    <xf numFmtId="0" fontId="5" fillId="19" borderId="12" xfId="0" applyFont="1" applyFill="1" applyBorder="1" applyAlignment="1">
      <alignment horizontal="center" vertical="top"/>
    </xf>
    <xf numFmtId="0" fontId="5" fillId="19" borderId="13" xfId="0" applyFont="1" applyFill="1" applyBorder="1" applyAlignment="1">
      <alignment horizontal="center" vertical="top" wrapText="1"/>
    </xf>
    <xf numFmtId="0" fontId="5" fillId="19" borderId="12" xfId="0" applyFont="1" applyFill="1" applyBorder="1" applyAlignment="1">
      <alignment horizontal="center" vertical="top" wrapText="1"/>
    </xf>
    <xf numFmtId="0" fontId="14" fillId="19" borderId="0" xfId="0" applyFont="1" applyFill="1" applyAlignment="1">
      <alignment vertical="top"/>
    </xf>
    <xf numFmtId="0" fontId="11" fillId="19" borderId="0" xfId="0" applyFont="1" applyFill="1" applyBorder="1" applyAlignment="1">
      <alignment vertical="top"/>
    </xf>
    <xf numFmtId="0" fontId="4" fillId="19" borderId="0" xfId="0" applyFont="1" applyFill="1" applyAlignment="1">
      <alignment vertical="top"/>
    </xf>
    <xf numFmtId="0" fontId="6" fillId="19" borderId="10" xfId="0" applyFont="1" applyFill="1" applyBorder="1" applyAlignment="1">
      <alignment horizontal="left" vertical="top"/>
    </xf>
    <xf numFmtId="0" fontId="5" fillId="19" borderId="10" xfId="0" applyFont="1" applyFill="1" applyBorder="1" applyAlignment="1">
      <alignment horizontal="left" vertical="top"/>
    </xf>
    <xf numFmtId="0" fontId="5" fillId="19" borderId="10" xfId="0" applyFont="1" applyFill="1" applyBorder="1" applyAlignment="1">
      <alignment horizontal="left" vertical="top" wrapText="1"/>
    </xf>
    <xf numFmtId="0" fontId="6" fillId="19" borderId="10" xfId="0" applyFont="1" applyFill="1" applyBorder="1" applyAlignment="1">
      <alignment horizontal="left" vertical="top" wrapText="1"/>
    </xf>
    <xf numFmtId="0" fontId="12" fillId="19" borderId="0" xfId="0" applyFont="1" applyFill="1" applyAlignment="1">
      <alignment vertical="top"/>
    </xf>
    <xf numFmtId="0" fontId="4" fillId="19" borderId="0" xfId="0" applyFont="1" applyFill="1" applyBorder="1" applyAlignment="1">
      <alignment vertical="top"/>
    </xf>
    <xf numFmtId="0" fontId="4" fillId="19" borderId="14" xfId="0" applyFont="1" applyFill="1" applyBorder="1" applyAlignment="1">
      <alignment vertical="top"/>
    </xf>
    <xf numFmtId="0" fontId="10" fillId="19" borderId="10" xfId="0" applyFont="1" applyFill="1" applyBorder="1" applyAlignment="1">
      <alignment vertical="top" wrapText="1"/>
    </xf>
    <xf numFmtId="0" fontId="15" fillId="19" borderId="10" xfId="0" applyFont="1" applyFill="1" applyBorder="1" applyAlignment="1">
      <alignment vertical="top"/>
    </xf>
    <xf numFmtId="0" fontId="15" fillId="19" borderId="10" xfId="0" applyFont="1" applyFill="1" applyBorder="1" applyAlignment="1">
      <alignment vertical="top" wrapText="1"/>
    </xf>
    <xf numFmtId="0" fontId="16" fillId="19" borderId="10" xfId="0" applyFont="1" applyFill="1" applyBorder="1" applyAlignment="1">
      <alignment vertical="top" wrapText="1"/>
    </xf>
    <xf numFmtId="0" fontId="17" fillId="19" borderId="10" xfId="0" applyFont="1" applyFill="1" applyBorder="1" applyAlignment="1">
      <alignment vertical="top" wrapText="1"/>
    </xf>
    <xf numFmtId="0" fontId="18" fillId="19" borderId="10" xfId="0" applyFont="1" applyFill="1" applyBorder="1" applyAlignment="1">
      <alignment vertical="top" wrapText="1"/>
    </xf>
    <xf numFmtId="0" fontId="15" fillId="19" borderId="10" xfId="0" applyFont="1" applyFill="1" applyBorder="1" applyAlignment="1">
      <alignment horizontal="left" vertical="top" wrapText="1"/>
    </xf>
    <xf numFmtId="0" fontId="17" fillId="19" borderId="10" xfId="0" applyFont="1" applyFill="1" applyBorder="1" applyAlignment="1">
      <alignment horizontal="left" vertical="top" wrapText="1"/>
    </xf>
    <xf numFmtId="4" fontId="6" fillId="19" borderId="10" xfId="0" applyNumberFormat="1" applyFont="1" applyFill="1" applyBorder="1" applyAlignment="1">
      <alignment horizontal="right" vertical="top"/>
    </xf>
    <xf numFmtId="4" fontId="5" fillId="21" borderId="10" xfId="0" applyNumberFormat="1" applyFont="1" applyFill="1" applyBorder="1" applyAlignment="1" applyProtection="1">
      <alignment horizontal="right" vertical="top"/>
      <protection/>
    </xf>
    <xf numFmtId="4" fontId="5" fillId="19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180" fontId="9" fillId="0" borderId="1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horizontal="center" vertical="top"/>
    </xf>
    <xf numFmtId="180" fontId="8" fillId="0" borderId="15" xfId="0" applyNumberFormat="1" applyFont="1" applyFill="1" applyBorder="1" applyAlignment="1">
      <alignment horizontal="center" vertical="top"/>
    </xf>
    <xf numFmtId="1" fontId="8" fillId="0" borderId="12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3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5" fillId="23" borderId="0" xfId="0" applyFont="1" applyFill="1" applyBorder="1" applyAlignment="1">
      <alignment vertical="top"/>
    </xf>
    <xf numFmtId="0" fontId="5" fillId="23" borderId="0" xfId="0" applyFont="1" applyFill="1" applyAlignment="1">
      <alignment vertical="top"/>
    </xf>
    <xf numFmtId="0" fontId="1" fillId="0" borderId="15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1" fontId="4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horizontal="right" vertical="top"/>
    </xf>
    <xf numFmtId="1" fontId="19" fillId="0" borderId="0" xfId="0" applyNumberFormat="1" applyFont="1" applyFill="1" applyAlignment="1">
      <alignment horizontal="center" vertical="top"/>
    </xf>
    <xf numFmtId="1" fontId="8" fillId="0" borderId="0" xfId="0" applyNumberFormat="1" applyFont="1" applyFill="1" applyAlignment="1">
      <alignment horizontal="center" vertical="top"/>
    </xf>
    <xf numFmtId="0" fontId="19" fillId="0" borderId="0" xfId="0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1" fontId="14" fillId="0" borderId="0" xfId="0" applyNumberFormat="1" applyFont="1" applyFill="1" applyAlignment="1">
      <alignment horizontal="center" vertical="top"/>
    </xf>
    <xf numFmtId="180" fontId="19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2" fontId="5" fillId="0" borderId="0" xfId="0" applyNumberFormat="1" applyFont="1" applyFill="1" applyAlignment="1">
      <alignment horizontal="center" vertical="top"/>
    </xf>
    <xf numFmtId="187" fontId="20" fillId="0" borderId="10" xfId="53" applyNumberFormat="1" applyFont="1" applyFill="1" applyBorder="1" applyAlignment="1">
      <alignment horizontal="center" vertical="top" wrapText="1"/>
      <protection/>
    </xf>
    <xf numFmtId="2" fontId="14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1" fontId="21" fillId="0" borderId="0" xfId="0" applyNumberFormat="1" applyFont="1" applyFill="1" applyAlignment="1">
      <alignment horizontal="center" vertical="top"/>
    </xf>
    <xf numFmtId="0" fontId="14" fillId="0" borderId="10" xfId="53" applyFont="1" applyBorder="1" applyAlignment="1" quotePrefix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87" fontId="14" fillId="0" borderId="10" xfId="53" applyNumberFormat="1" applyFont="1" applyBorder="1" applyAlignment="1">
      <alignment vertical="center" wrapText="1"/>
      <protection/>
    </xf>
    <xf numFmtId="180" fontId="4" fillId="0" borderId="15" xfId="0" applyNumberFormat="1" applyFont="1" applyFill="1" applyBorder="1" applyAlignment="1">
      <alignment horizontal="center" vertical="top"/>
    </xf>
    <xf numFmtId="1" fontId="13" fillId="0" borderId="10" xfId="0" applyNumberFormat="1" applyFont="1" applyFill="1" applyBorder="1" applyAlignment="1">
      <alignment horizontal="center" vertical="top"/>
    </xf>
    <xf numFmtId="0" fontId="13" fillId="0" borderId="10" xfId="53" applyFont="1" applyFill="1" applyBorder="1" applyAlignment="1" quotePrefix="1">
      <alignment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191" fontId="13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 quotePrefix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191" fontId="14" fillId="0" borderId="10" xfId="53" applyNumberFormat="1" applyFont="1" applyFill="1" applyBorder="1" applyAlignment="1">
      <alignment horizontal="center" vertical="center" wrapText="1"/>
      <protection/>
    </xf>
    <xf numFmtId="187" fontId="13" fillId="0" borderId="10" xfId="53" applyNumberFormat="1" applyFont="1" applyFill="1" applyBorder="1" applyAlignment="1">
      <alignment horizontal="center" vertical="center" wrapText="1"/>
      <protection/>
    </xf>
    <xf numFmtId="187" fontId="14" fillId="0" borderId="10" xfId="53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top"/>
    </xf>
    <xf numFmtId="187" fontId="9" fillId="0" borderId="10" xfId="0" applyNumberFormat="1" applyFont="1" applyFill="1" applyBorder="1" applyAlignment="1">
      <alignment horizontal="center" vertical="top"/>
    </xf>
    <xf numFmtId="187" fontId="8" fillId="0" borderId="12" xfId="0" applyNumberFormat="1" applyFont="1" applyFill="1" applyBorder="1" applyAlignment="1">
      <alignment horizontal="center" vertical="top"/>
    </xf>
    <xf numFmtId="2" fontId="13" fillId="0" borderId="10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4" fontId="5" fillId="19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4" fontId="6" fillId="19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wrapText="1"/>
    </xf>
    <xf numFmtId="0" fontId="14" fillId="0" borderId="10" xfId="53" applyFont="1" applyFill="1" applyBorder="1" applyAlignment="1" quotePrefix="1">
      <alignment horizontal="left" vertical="center" wrapText="1"/>
      <protection/>
    </xf>
    <xf numFmtId="0" fontId="14" fillId="23" borderId="10" xfId="53" applyFont="1" applyFill="1" applyBorder="1" applyAlignment="1" quotePrefix="1">
      <alignment vertical="center" wrapText="1"/>
      <protection/>
    </xf>
    <xf numFmtId="0" fontId="14" fillId="23" borderId="10" xfId="53" applyFont="1" applyFill="1" applyBorder="1" applyAlignment="1">
      <alignment vertical="center" wrapText="1"/>
      <protection/>
    </xf>
    <xf numFmtId="187" fontId="14" fillId="23" borderId="10" xfId="53" applyNumberFormat="1" applyFont="1" applyFill="1" applyBorder="1" applyAlignment="1">
      <alignment vertical="center" wrapText="1"/>
      <protection/>
    </xf>
    <xf numFmtId="2" fontId="8" fillId="23" borderId="10" xfId="0" applyNumberFormat="1" applyFont="1" applyFill="1" applyBorder="1" applyAlignment="1">
      <alignment horizontal="center" vertical="top"/>
    </xf>
    <xf numFmtId="180" fontId="8" fillId="23" borderId="15" xfId="0" applyNumberFormat="1" applyFont="1" applyFill="1" applyBorder="1" applyAlignment="1">
      <alignment horizontal="center" vertical="top"/>
    </xf>
    <xf numFmtId="0" fontId="5" fillId="23" borderId="0" xfId="0" applyFont="1" applyFill="1" applyBorder="1" applyAlignment="1">
      <alignment horizontal="right" vertical="top"/>
    </xf>
    <xf numFmtId="4" fontId="6" fillId="21" borderId="10" xfId="0" applyNumberFormat="1" applyFont="1" applyFill="1" applyBorder="1" applyAlignment="1" applyProtection="1">
      <alignment horizontal="right" vertical="top"/>
      <protection/>
    </xf>
    <xf numFmtId="0" fontId="11" fillId="19" borderId="17" xfId="0" applyFont="1" applyFill="1" applyBorder="1" applyAlignment="1">
      <alignment horizontal="center" vertical="top" wrapText="1"/>
    </xf>
    <xf numFmtId="0" fontId="11" fillId="19" borderId="16" xfId="0" applyFont="1" applyFill="1" applyBorder="1" applyAlignment="1">
      <alignment horizontal="center" vertical="top" wrapText="1"/>
    </xf>
    <xf numFmtId="0" fontId="11" fillId="19" borderId="11" xfId="0" applyFont="1" applyFill="1" applyBorder="1" applyAlignment="1">
      <alignment horizontal="center" vertical="top" wrapText="1"/>
    </xf>
    <xf numFmtId="0" fontId="9" fillId="19" borderId="0" xfId="0" applyFont="1" applyFill="1" applyAlignment="1">
      <alignment horizontal="center" vertical="top" wrapText="1"/>
    </xf>
    <xf numFmtId="0" fontId="13" fillId="19" borderId="17" xfId="0" applyFont="1" applyFill="1" applyBorder="1" applyAlignment="1">
      <alignment horizontal="center" vertical="top" wrapText="1"/>
    </xf>
    <xf numFmtId="0" fontId="13" fillId="19" borderId="16" xfId="0" applyFont="1" applyFill="1" applyBorder="1" applyAlignment="1">
      <alignment horizontal="center" vertical="top" wrapText="1"/>
    </xf>
    <xf numFmtId="0" fontId="13" fillId="19" borderId="11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7\&#1057;&#1045;&#1057;&#1030;&#1031;\&#1079;&#1074;&#1110;&#1090;%20&#1079;&#1072;%202016\&#1044;&#1054;&#1044;&#1040;&#1058;&#1054;&#1050;%202016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ходи"/>
      <sheetName val="2 Видат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12"/>
  <sheetViews>
    <sheetView view="pageBreakPreview" zoomScale="75" zoomScaleNormal="75" zoomScaleSheetLayoutView="75" zoomScalePageLayoutView="0" workbookViewId="0" topLeftCell="A58">
      <selection activeCell="A1" sqref="A1"/>
    </sheetView>
  </sheetViews>
  <sheetFormatPr defaultColWidth="9.00390625" defaultRowHeight="12.75"/>
  <cols>
    <col min="1" max="1" width="12.875" style="18" customWidth="1"/>
    <col min="2" max="2" width="102.75390625" style="7" customWidth="1"/>
    <col min="3" max="4" width="19.625" style="5" customWidth="1"/>
    <col min="5" max="5" width="18.00390625" style="5" customWidth="1"/>
    <col min="6" max="7" width="19.375" style="5" customWidth="1"/>
    <col min="8" max="16384" width="9.125" style="6" customWidth="1"/>
  </cols>
  <sheetData>
    <row r="1" spans="1:4" ht="26.25" customHeight="1">
      <c r="A1" s="1"/>
      <c r="B1" s="2"/>
      <c r="C1" s="3"/>
      <c r="D1" s="4" t="s">
        <v>35</v>
      </c>
    </row>
    <row r="2" spans="1:4" ht="26.25" customHeight="1">
      <c r="A2" s="1"/>
      <c r="B2" s="2"/>
      <c r="C2" s="3"/>
      <c r="D2" s="4" t="s">
        <v>33</v>
      </c>
    </row>
    <row r="3" spans="1:4" ht="26.25" customHeight="1">
      <c r="A3" s="1"/>
      <c r="B3" s="2"/>
      <c r="C3" s="3"/>
      <c r="D3" s="4" t="s">
        <v>197</v>
      </c>
    </row>
    <row r="4" spans="1:4" ht="26.25" customHeight="1">
      <c r="A4" s="1"/>
      <c r="B4" s="2"/>
      <c r="C4" s="3"/>
      <c r="D4" s="4" t="s">
        <v>16</v>
      </c>
    </row>
    <row r="5" spans="1:4" ht="26.25" customHeight="1">
      <c r="A5" s="1"/>
      <c r="B5" s="2"/>
      <c r="C5" s="3"/>
      <c r="D5" s="4" t="s">
        <v>198</v>
      </c>
    </row>
    <row r="6" spans="1:5" ht="1.5" customHeight="1">
      <c r="A6" s="1"/>
      <c r="B6" s="2"/>
      <c r="C6" s="3"/>
      <c r="D6" s="3"/>
      <c r="E6" s="4"/>
    </row>
    <row r="7" spans="1:5" ht="21.75" customHeight="1">
      <c r="A7" s="1"/>
      <c r="B7" s="126" t="s">
        <v>2</v>
      </c>
      <c r="C7" s="126"/>
      <c r="D7" s="126"/>
      <c r="E7" s="3"/>
    </row>
    <row r="8" spans="1:5" ht="22.5" customHeight="1">
      <c r="A8" s="1"/>
      <c r="B8" s="126" t="s">
        <v>3</v>
      </c>
      <c r="C8" s="126"/>
      <c r="D8" s="126"/>
      <c r="E8" s="3"/>
    </row>
    <row r="9" spans="1:5" ht="22.5" customHeight="1">
      <c r="A9" s="1"/>
      <c r="B9" s="126" t="s">
        <v>192</v>
      </c>
      <c r="C9" s="126"/>
      <c r="D9" s="126"/>
      <c r="E9" s="3"/>
    </row>
    <row r="10" spans="1:7" ht="17.25" customHeight="1">
      <c r="A10" s="1"/>
      <c r="G10" s="5" t="s">
        <v>4</v>
      </c>
    </row>
    <row r="11" spans="1:7" s="10" customFormat="1" ht="81" customHeight="1">
      <c r="A11" s="8" t="s">
        <v>5</v>
      </c>
      <c r="B11" s="9" t="s">
        <v>6</v>
      </c>
      <c r="C11" s="8" t="s">
        <v>199</v>
      </c>
      <c r="D11" s="8" t="s">
        <v>200</v>
      </c>
      <c r="E11" s="8" t="s">
        <v>28</v>
      </c>
      <c r="F11" s="8" t="s">
        <v>201</v>
      </c>
      <c r="G11" s="8" t="s">
        <v>202</v>
      </c>
    </row>
    <row r="12" spans="1:7" s="5" customFormat="1" ht="16.5" customHeight="1">
      <c r="A12" s="11">
        <v>1</v>
      </c>
      <c r="B12" s="12">
        <v>2</v>
      </c>
      <c r="C12" s="11">
        <v>3</v>
      </c>
      <c r="D12" s="13">
        <v>4</v>
      </c>
      <c r="E12" s="11">
        <v>5</v>
      </c>
      <c r="F12" s="11">
        <v>6</v>
      </c>
      <c r="G12" s="11">
        <v>7</v>
      </c>
    </row>
    <row r="13" spans="1:7" s="14" customFormat="1" ht="23.25" customHeight="1">
      <c r="A13" s="127" t="s">
        <v>7</v>
      </c>
      <c r="B13" s="128"/>
      <c r="C13" s="128"/>
      <c r="D13" s="128"/>
      <c r="E13" s="128"/>
      <c r="F13" s="128"/>
      <c r="G13" s="129"/>
    </row>
    <row r="14" spans="1:7" s="15" customFormat="1" ht="23.25" customHeight="1">
      <c r="A14" s="123" t="s">
        <v>0</v>
      </c>
      <c r="B14" s="124"/>
      <c r="C14" s="124"/>
      <c r="D14" s="124"/>
      <c r="E14" s="124"/>
      <c r="F14" s="124"/>
      <c r="G14" s="125"/>
    </row>
    <row r="15" spans="1:7" s="16" customFormat="1" ht="18.75">
      <c r="A15" s="17">
        <v>10000000</v>
      </c>
      <c r="B15" s="25" t="s">
        <v>21</v>
      </c>
      <c r="C15" s="32">
        <f>SUM(C16,C24)</f>
        <v>56780000</v>
      </c>
      <c r="D15" s="32">
        <f>SUM(D16,D24)</f>
        <v>11564000</v>
      </c>
      <c r="E15" s="32">
        <f>SUM(E16,E24)</f>
        <v>14256119.129999999</v>
      </c>
      <c r="F15" s="33">
        <f>IF(C15=0,"",E15/C15*100)</f>
        <v>25.10764200422684</v>
      </c>
      <c r="G15" s="33">
        <f>IF(D15=0,"",E15/D15*100)</f>
        <v>123.28017234520927</v>
      </c>
    </row>
    <row r="16" spans="1:7" s="16" customFormat="1" ht="18.75">
      <c r="A16" s="17">
        <v>11000000</v>
      </c>
      <c r="B16" s="26" t="s">
        <v>22</v>
      </c>
      <c r="C16" s="32">
        <f>SUM(C17,C22)</f>
        <v>56780000</v>
      </c>
      <c r="D16" s="32">
        <f>SUM(D17,D22)</f>
        <v>11564000</v>
      </c>
      <c r="E16" s="32">
        <f>SUM(E17,E22)</f>
        <v>13569344.059999999</v>
      </c>
      <c r="F16" s="33">
        <f aca="true" t="shared" si="0" ref="F16:F60">IF(C16=0,"",E16/C16*100)</f>
        <v>23.898105072208523</v>
      </c>
      <c r="G16" s="33">
        <f aca="true" t="shared" si="1" ref="G16:G60">IF(D16=0,"",E16/D16*100)</f>
        <v>117.34126651677619</v>
      </c>
    </row>
    <row r="17" spans="1:7" s="16" customFormat="1" ht="18.75">
      <c r="A17" s="18">
        <v>11010000</v>
      </c>
      <c r="B17" s="27" t="s">
        <v>34</v>
      </c>
      <c r="C17" s="34">
        <f>SUM(C18:C21)</f>
        <v>56750000</v>
      </c>
      <c r="D17" s="34">
        <f>SUM(D18:D21)</f>
        <v>11560000</v>
      </c>
      <c r="E17" s="34">
        <f>SUM(E18:E21)</f>
        <v>13564839.86</v>
      </c>
      <c r="F17" s="33">
        <f t="shared" si="0"/>
        <v>23.9028015154185</v>
      </c>
      <c r="G17" s="33">
        <f t="shared" si="1"/>
        <v>117.34290536332179</v>
      </c>
    </row>
    <row r="18" spans="1:7" s="16" customFormat="1" ht="25.5">
      <c r="A18" s="18">
        <v>11010100</v>
      </c>
      <c r="B18" s="28" t="s">
        <v>23</v>
      </c>
      <c r="C18" s="109">
        <v>50242000</v>
      </c>
      <c r="D18" s="109">
        <v>10200000</v>
      </c>
      <c r="E18" s="109">
        <v>11479217.18</v>
      </c>
      <c r="F18" s="33">
        <f t="shared" si="0"/>
        <v>22.84785076231042</v>
      </c>
      <c r="G18" s="33">
        <f t="shared" si="1"/>
        <v>112.54134490196077</v>
      </c>
    </row>
    <row r="19" spans="1:7" ht="25.5">
      <c r="A19" s="18">
        <v>11010200</v>
      </c>
      <c r="B19" s="28" t="s">
        <v>24</v>
      </c>
      <c r="C19" s="109">
        <v>900000</v>
      </c>
      <c r="D19" s="109">
        <v>180000</v>
      </c>
      <c r="E19" s="109">
        <v>174038.44</v>
      </c>
      <c r="F19" s="33">
        <f t="shared" si="0"/>
        <v>19.337604444444445</v>
      </c>
      <c r="G19" s="33">
        <f t="shared" si="1"/>
        <v>96.68802222222223</v>
      </c>
    </row>
    <row r="20" spans="1:7" ht="25.5">
      <c r="A20" s="18">
        <v>11010400</v>
      </c>
      <c r="B20" s="28" t="s">
        <v>25</v>
      </c>
      <c r="C20" s="109">
        <v>5102500</v>
      </c>
      <c r="D20" s="109">
        <v>1100000</v>
      </c>
      <c r="E20" s="109">
        <v>1765060.65</v>
      </c>
      <c r="F20" s="33">
        <f t="shared" si="0"/>
        <v>34.59207545320921</v>
      </c>
      <c r="G20" s="33">
        <f t="shared" si="1"/>
        <v>160.46005909090908</v>
      </c>
    </row>
    <row r="21" spans="1:7" ht="18.75">
      <c r="A21" s="18">
        <v>11010500</v>
      </c>
      <c r="B21" s="28" t="s">
        <v>26</v>
      </c>
      <c r="C21" s="109">
        <v>505500</v>
      </c>
      <c r="D21" s="109">
        <v>80000</v>
      </c>
      <c r="E21" s="109">
        <v>146523.59</v>
      </c>
      <c r="F21" s="33">
        <f t="shared" si="0"/>
        <v>28.98587339268051</v>
      </c>
      <c r="G21" s="33">
        <f t="shared" si="1"/>
        <v>183.1544875</v>
      </c>
    </row>
    <row r="22" spans="1:7" ht="18.75">
      <c r="A22" s="18">
        <v>11020000</v>
      </c>
      <c r="B22" s="29" t="s">
        <v>40</v>
      </c>
      <c r="C22" s="34">
        <f>SUM(C23)</f>
        <v>30000</v>
      </c>
      <c r="D22" s="34">
        <f>SUM(D23)</f>
        <v>4000</v>
      </c>
      <c r="E22" s="34">
        <f>SUM(E23)</f>
        <v>4504.2</v>
      </c>
      <c r="F22" s="33">
        <f t="shared" si="0"/>
        <v>15.014</v>
      </c>
      <c r="G22" s="33">
        <f t="shared" si="1"/>
        <v>112.605</v>
      </c>
    </row>
    <row r="23" spans="1:7" ht="18.75">
      <c r="A23" s="18">
        <v>11020200</v>
      </c>
      <c r="B23" s="28" t="s">
        <v>17</v>
      </c>
      <c r="C23" s="109">
        <v>30000</v>
      </c>
      <c r="D23" s="109">
        <v>4000</v>
      </c>
      <c r="E23" s="109">
        <v>4504.2</v>
      </c>
      <c r="F23" s="33">
        <f t="shared" si="0"/>
        <v>15.014</v>
      </c>
      <c r="G23" s="33">
        <f t="shared" si="1"/>
        <v>112.605</v>
      </c>
    </row>
    <row r="24" spans="1:7" s="16" customFormat="1" ht="18.75">
      <c r="A24" s="17">
        <v>13000000</v>
      </c>
      <c r="B24" s="26" t="s">
        <v>203</v>
      </c>
      <c r="C24" s="112">
        <f aca="true" t="shared" si="2" ref="C24:E25">C25</f>
        <v>0</v>
      </c>
      <c r="D24" s="112">
        <f t="shared" si="2"/>
        <v>0</v>
      </c>
      <c r="E24" s="112">
        <f t="shared" si="2"/>
        <v>686775.07</v>
      </c>
      <c r="F24" s="122">
        <f t="shared" si="0"/>
      </c>
      <c r="G24" s="122">
        <f t="shared" si="1"/>
      </c>
    </row>
    <row r="25" spans="1:7" s="16" customFormat="1" ht="18.75">
      <c r="A25" s="17">
        <v>13010000</v>
      </c>
      <c r="B25" s="26" t="s">
        <v>204</v>
      </c>
      <c r="C25" s="112">
        <f t="shared" si="2"/>
        <v>0</v>
      </c>
      <c r="D25" s="112">
        <f t="shared" si="2"/>
        <v>0</v>
      </c>
      <c r="E25" s="112">
        <f t="shared" si="2"/>
        <v>686775.07</v>
      </c>
      <c r="F25" s="122">
        <f t="shared" si="0"/>
      </c>
      <c r="G25" s="122">
        <f t="shared" si="1"/>
      </c>
    </row>
    <row r="26" spans="1:7" ht="25.5">
      <c r="A26" s="18">
        <v>13010100</v>
      </c>
      <c r="B26" s="28" t="s">
        <v>205</v>
      </c>
      <c r="C26" s="109"/>
      <c r="D26" s="109"/>
      <c r="E26" s="109">
        <v>686775.07</v>
      </c>
      <c r="F26" s="33">
        <f t="shared" si="0"/>
      </c>
      <c r="G26" s="33">
        <f t="shared" si="1"/>
      </c>
    </row>
    <row r="27" spans="1:7" s="16" customFormat="1" ht="18.75">
      <c r="A27" s="17">
        <v>20000000</v>
      </c>
      <c r="B27" s="30" t="s">
        <v>8</v>
      </c>
      <c r="C27" s="32">
        <f>SUM(C28,C37,C31,C34)</f>
        <v>870000</v>
      </c>
      <c r="D27" s="32">
        <f>SUM(D28,D37,D31,D34)</f>
        <v>144000</v>
      </c>
      <c r="E27" s="32">
        <f>SUM(E28,E37,E31,E34)</f>
        <v>333467.19999999995</v>
      </c>
      <c r="F27" s="33">
        <f t="shared" si="0"/>
        <v>38.3295632183908</v>
      </c>
      <c r="G27" s="33">
        <f t="shared" si="1"/>
        <v>231.5744444444444</v>
      </c>
    </row>
    <row r="28" spans="1:7" s="16" customFormat="1" ht="18.75">
      <c r="A28" s="17">
        <v>21000000</v>
      </c>
      <c r="B28" s="26" t="s">
        <v>178</v>
      </c>
      <c r="C28" s="32">
        <f>SUM(C29,)</f>
        <v>30000</v>
      </c>
      <c r="D28" s="32">
        <f>SUM(D29,)</f>
        <v>4000</v>
      </c>
      <c r="E28" s="32">
        <f>SUM(E29,)</f>
        <v>4130</v>
      </c>
      <c r="F28" s="33">
        <f t="shared" si="0"/>
        <v>13.766666666666666</v>
      </c>
      <c r="G28" s="33">
        <f t="shared" si="1"/>
        <v>103.25</v>
      </c>
    </row>
    <row r="29" spans="1:7" ht="25.5">
      <c r="A29" s="18">
        <v>21010000</v>
      </c>
      <c r="B29" s="28" t="s">
        <v>18</v>
      </c>
      <c r="C29" s="34">
        <f>SUM(C30)</f>
        <v>30000</v>
      </c>
      <c r="D29" s="34">
        <f>SUM(D30)</f>
        <v>4000</v>
      </c>
      <c r="E29" s="34">
        <f>SUM(E30)</f>
        <v>4130</v>
      </c>
      <c r="F29" s="33">
        <f t="shared" si="0"/>
        <v>13.766666666666666</v>
      </c>
      <c r="G29" s="33">
        <f t="shared" si="1"/>
        <v>103.25</v>
      </c>
    </row>
    <row r="30" spans="1:7" ht="18.75">
      <c r="A30" s="18">
        <v>21010300</v>
      </c>
      <c r="B30" s="28" t="s">
        <v>19</v>
      </c>
      <c r="C30" s="109">
        <v>30000</v>
      </c>
      <c r="D30" s="109">
        <v>4000</v>
      </c>
      <c r="E30" s="109">
        <v>4130</v>
      </c>
      <c r="F30" s="33">
        <f t="shared" si="0"/>
        <v>13.766666666666666</v>
      </c>
      <c r="G30" s="33">
        <f t="shared" si="1"/>
        <v>103.25</v>
      </c>
    </row>
    <row r="31" spans="1:7" s="16" customFormat="1" ht="15.75" customHeight="1">
      <c r="A31" s="17">
        <v>22010000</v>
      </c>
      <c r="B31" s="26" t="s">
        <v>36</v>
      </c>
      <c r="C31" s="32">
        <f>SUM(C32:C33)</f>
        <v>540000</v>
      </c>
      <c r="D31" s="32">
        <f>SUM(D32:D33)</f>
        <v>130000</v>
      </c>
      <c r="E31" s="32">
        <f>SUM(E32:E33)</f>
        <v>228710</v>
      </c>
      <c r="F31" s="33">
        <f t="shared" si="0"/>
        <v>42.3537037037037</v>
      </c>
      <c r="G31" s="33">
        <f t="shared" si="1"/>
        <v>175.93076923076922</v>
      </c>
    </row>
    <row r="32" spans="1:7" ht="25.5">
      <c r="A32" s="18">
        <v>22010300</v>
      </c>
      <c r="B32" s="28" t="s">
        <v>37</v>
      </c>
      <c r="C32" s="109">
        <v>40000</v>
      </c>
      <c r="D32" s="109">
        <v>0</v>
      </c>
      <c r="E32" s="109">
        <v>19190</v>
      </c>
      <c r="F32" s="33">
        <f t="shared" si="0"/>
        <v>47.975</v>
      </c>
      <c r="G32" s="33">
        <f t="shared" si="1"/>
      </c>
    </row>
    <row r="33" spans="1:7" ht="15.75" customHeight="1">
      <c r="A33" s="18">
        <v>22012600</v>
      </c>
      <c r="B33" s="28" t="s">
        <v>38</v>
      </c>
      <c r="C33" s="109">
        <v>500000</v>
      </c>
      <c r="D33" s="109">
        <v>130000</v>
      </c>
      <c r="E33" s="109">
        <v>209520</v>
      </c>
      <c r="F33" s="33">
        <f t="shared" si="0"/>
        <v>41.904</v>
      </c>
      <c r="G33" s="33">
        <f t="shared" si="1"/>
        <v>161.16923076923078</v>
      </c>
    </row>
    <row r="34" spans="1:7" s="16" customFormat="1" ht="18.75">
      <c r="A34" s="110">
        <v>22080000</v>
      </c>
      <c r="B34" s="111" t="s">
        <v>179</v>
      </c>
      <c r="C34" s="112">
        <f>SUM(C35)</f>
        <v>0</v>
      </c>
      <c r="D34" s="112">
        <f>SUM(D35)</f>
        <v>0</v>
      </c>
      <c r="E34" s="112">
        <f>SUM(E35)</f>
        <v>992.35</v>
      </c>
      <c r="F34" s="33">
        <f t="shared" si="0"/>
      </c>
      <c r="G34" s="33">
        <f t="shared" si="1"/>
      </c>
    </row>
    <row r="35" spans="1:7" ht="26.25">
      <c r="A35" s="113">
        <v>22080400</v>
      </c>
      <c r="B35" s="114" t="s">
        <v>180</v>
      </c>
      <c r="C35" s="109"/>
      <c r="D35" s="109"/>
      <c r="E35" s="109">
        <v>992.35</v>
      </c>
      <c r="F35" s="33">
        <f t="shared" si="0"/>
      </c>
      <c r="G35" s="33">
        <f t="shared" si="1"/>
      </c>
    </row>
    <row r="36" spans="1:7" s="16" customFormat="1" ht="21" customHeight="1">
      <c r="A36" s="17">
        <v>24000000</v>
      </c>
      <c r="B36" s="26" t="s">
        <v>27</v>
      </c>
      <c r="C36" s="32">
        <f>SUM(C37)</f>
        <v>300000</v>
      </c>
      <c r="D36" s="32">
        <f>SUM(D37)</f>
        <v>10000</v>
      </c>
      <c r="E36" s="32">
        <f>SUM(E37)</f>
        <v>99634.85</v>
      </c>
      <c r="F36" s="33">
        <f t="shared" si="0"/>
        <v>33.21161666666667</v>
      </c>
      <c r="G36" s="33" t="s">
        <v>206</v>
      </c>
    </row>
    <row r="37" spans="1:7" s="16" customFormat="1" ht="18.75">
      <c r="A37" s="17">
        <v>24060000</v>
      </c>
      <c r="B37" s="30" t="s">
        <v>29</v>
      </c>
      <c r="C37" s="32">
        <f>SUM(C38:C38)</f>
        <v>300000</v>
      </c>
      <c r="D37" s="32">
        <f>SUM(D38:D38)</f>
        <v>10000</v>
      </c>
      <c r="E37" s="32">
        <f>SUM(E38:E38)</f>
        <v>99634.85</v>
      </c>
      <c r="F37" s="33">
        <f t="shared" si="0"/>
        <v>33.21161666666667</v>
      </c>
      <c r="G37" s="33" t="s">
        <v>207</v>
      </c>
    </row>
    <row r="38" spans="1:7" ht="18.75">
      <c r="A38" s="18">
        <v>24060300</v>
      </c>
      <c r="B38" s="31" t="s">
        <v>9</v>
      </c>
      <c r="C38" s="109">
        <v>300000</v>
      </c>
      <c r="D38" s="109">
        <v>10000</v>
      </c>
      <c r="E38" s="109">
        <v>99634.85</v>
      </c>
      <c r="F38" s="33">
        <f t="shared" si="0"/>
        <v>33.21161666666667</v>
      </c>
      <c r="G38" s="33" t="s">
        <v>116</v>
      </c>
    </row>
    <row r="39" spans="1:7" s="16" customFormat="1" ht="18.75">
      <c r="A39" s="20"/>
      <c r="B39" s="30" t="s">
        <v>10</v>
      </c>
      <c r="C39" s="32">
        <f>C27+C15</f>
        <v>57650000</v>
      </c>
      <c r="D39" s="32">
        <f>D27+D15</f>
        <v>11708000</v>
      </c>
      <c r="E39" s="32">
        <f>E27+E15</f>
        <v>14589586.329999998</v>
      </c>
      <c r="F39" s="33">
        <f t="shared" si="0"/>
        <v>25.307174900260186</v>
      </c>
      <c r="G39" s="33">
        <f t="shared" si="1"/>
        <v>124.61211419542191</v>
      </c>
    </row>
    <row r="40" spans="1:7" s="16" customFormat="1" ht="18.75">
      <c r="A40" s="17">
        <v>40000000</v>
      </c>
      <c r="B40" s="30" t="s">
        <v>11</v>
      </c>
      <c r="C40" s="32">
        <f>SUM(C41)</f>
        <v>281331844</v>
      </c>
      <c r="D40" s="32">
        <f>SUM(D41)</f>
        <v>89679576.75999999</v>
      </c>
      <c r="E40" s="32">
        <f>SUM(E41)</f>
        <v>78421160.32</v>
      </c>
      <c r="F40" s="33">
        <f t="shared" si="0"/>
        <v>27.874967584544034</v>
      </c>
      <c r="G40" s="33">
        <f t="shared" si="1"/>
        <v>87.44595275005622</v>
      </c>
    </row>
    <row r="41" spans="1:7" s="16" customFormat="1" ht="18.75">
      <c r="A41" s="17">
        <v>41000000</v>
      </c>
      <c r="B41" s="26" t="s">
        <v>39</v>
      </c>
      <c r="C41" s="32">
        <f>SUM(C42,C44,C47,C50)</f>
        <v>281331844</v>
      </c>
      <c r="D41" s="32">
        <f>SUM(D42,D44,D47,D50)</f>
        <v>89679576.75999999</v>
      </c>
      <c r="E41" s="32">
        <f>SUM(E42,E44,E47,E50)</f>
        <v>78421160.32</v>
      </c>
      <c r="F41" s="33">
        <f t="shared" si="0"/>
        <v>27.874967584544034</v>
      </c>
      <c r="G41" s="33">
        <f t="shared" si="1"/>
        <v>87.44595275005622</v>
      </c>
    </row>
    <row r="42" spans="1:7" s="16" customFormat="1" ht="18.75">
      <c r="A42" s="17">
        <v>41020000</v>
      </c>
      <c r="B42" s="29" t="s">
        <v>181</v>
      </c>
      <c r="C42" s="32">
        <f>C43</f>
        <v>15719100</v>
      </c>
      <c r="D42" s="32">
        <f>D43</f>
        <v>2452500</v>
      </c>
      <c r="E42" s="32">
        <f>E43</f>
        <v>2452500</v>
      </c>
      <c r="F42" s="33">
        <f t="shared" si="0"/>
        <v>15.602038284634617</v>
      </c>
      <c r="G42" s="33">
        <f t="shared" si="1"/>
        <v>100</v>
      </c>
    </row>
    <row r="43" spans="1:7" s="16" customFormat="1" ht="18.75">
      <c r="A43" s="18">
        <v>41020100</v>
      </c>
      <c r="B43" s="28" t="s">
        <v>31</v>
      </c>
      <c r="C43" s="109">
        <v>15719100</v>
      </c>
      <c r="D43" s="109">
        <v>2452500</v>
      </c>
      <c r="E43" s="109">
        <v>2452500</v>
      </c>
      <c r="F43" s="33">
        <f t="shared" si="0"/>
        <v>15.602038284634617</v>
      </c>
      <c r="G43" s="33">
        <f t="shared" si="1"/>
        <v>100</v>
      </c>
    </row>
    <row r="44" spans="1:7" s="21" customFormat="1" ht="19.5">
      <c r="A44" s="17">
        <v>41030000</v>
      </c>
      <c r="B44" s="29" t="s">
        <v>182</v>
      </c>
      <c r="C44" s="32">
        <f>SUM(C45:C46)</f>
        <v>83842800</v>
      </c>
      <c r="D44" s="32">
        <f>SUM(D45:D46)</f>
        <v>20293400</v>
      </c>
      <c r="E44" s="32">
        <f>SUM(E45:E46)</f>
        <v>20293400</v>
      </c>
      <c r="F44" s="33">
        <f t="shared" si="0"/>
        <v>24.204105778910055</v>
      </c>
      <c r="G44" s="33">
        <f t="shared" si="1"/>
        <v>100</v>
      </c>
    </row>
    <row r="45" spans="1:7" ht="18.75">
      <c r="A45" s="113">
        <v>41033900</v>
      </c>
      <c r="B45" s="113" t="s">
        <v>32</v>
      </c>
      <c r="C45" s="109">
        <v>61975900</v>
      </c>
      <c r="D45" s="109">
        <v>14825400</v>
      </c>
      <c r="E45" s="109">
        <v>14825400</v>
      </c>
      <c r="F45" s="33">
        <f t="shared" si="0"/>
        <v>23.921233898983317</v>
      </c>
      <c r="G45" s="33">
        <f t="shared" si="1"/>
        <v>100</v>
      </c>
    </row>
    <row r="46" spans="1:7" ht="18.75">
      <c r="A46" s="113">
        <v>41034200</v>
      </c>
      <c r="B46" s="113" t="s">
        <v>41</v>
      </c>
      <c r="C46" s="109">
        <v>21866900</v>
      </c>
      <c r="D46" s="109">
        <v>5468000</v>
      </c>
      <c r="E46" s="109">
        <v>5468000</v>
      </c>
      <c r="F46" s="33">
        <f t="shared" si="0"/>
        <v>25.00583073046477</v>
      </c>
      <c r="G46" s="33">
        <f t="shared" si="1"/>
        <v>100</v>
      </c>
    </row>
    <row r="47" spans="1:7" s="16" customFormat="1" ht="18.75">
      <c r="A47" s="110">
        <v>41040000</v>
      </c>
      <c r="B47" s="110" t="s">
        <v>183</v>
      </c>
      <c r="C47" s="112">
        <f>SUM(C48:C49)</f>
        <v>4788748</v>
      </c>
      <c r="D47" s="112">
        <f>SUM(D48:D49)</f>
        <v>2026368</v>
      </c>
      <c r="E47" s="112">
        <f>SUM(E48:E49)</f>
        <v>2005578</v>
      </c>
      <c r="F47" s="33">
        <f t="shared" si="0"/>
        <v>41.88105116410385</v>
      </c>
      <c r="G47" s="33">
        <f t="shared" si="1"/>
        <v>98.9740264354747</v>
      </c>
    </row>
    <row r="48" spans="1:7" ht="31.5">
      <c r="A48" s="113">
        <v>41040200</v>
      </c>
      <c r="B48" s="113" t="s">
        <v>208</v>
      </c>
      <c r="C48" s="109">
        <v>2784800</v>
      </c>
      <c r="D48" s="109">
        <v>1052160</v>
      </c>
      <c r="E48" s="109">
        <v>1052160</v>
      </c>
      <c r="F48" s="33">
        <f>IF(C48=0,"",E48/C48*100)</f>
        <v>37.78224648089629</v>
      </c>
      <c r="G48" s="33">
        <f>IF(D48=0,"",E48/D48*100)</f>
        <v>100</v>
      </c>
    </row>
    <row r="49" spans="1:7" ht="18.75">
      <c r="A49" s="113">
        <v>41040400</v>
      </c>
      <c r="B49" s="113" t="s">
        <v>168</v>
      </c>
      <c r="C49" s="109">
        <v>2003948</v>
      </c>
      <c r="D49" s="109">
        <v>974208</v>
      </c>
      <c r="E49" s="109">
        <v>953418</v>
      </c>
      <c r="F49" s="33">
        <f>IF(C49=0,"",E49/C49*100)</f>
        <v>47.57698303548795</v>
      </c>
      <c r="G49" s="33">
        <f>IF(D49=0,"",E49/D49*100)</f>
        <v>97.86595880961767</v>
      </c>
    </row>
    <row r="50" spans="1:7" s="16" customFormat="1" ht="18.75">
      <c r="A50" s="110">
        <v>41050000</v>
      </c>
      <c r="B50" s="110" t="s">
        <v>184</v>
      </c>
      <c r="C50" s="112">
        <f>SUM(C51:C59)</f>
        <v>176981196</v>
      </c>
      <c r="D50" s="112">
        <f>SUM(D51:D59)</f>
        <v>64907308.76</v>
      </c>
      <c r="E50" s="112">
        <f>SUM(E51:E59)</f>
        <v>53669682.32</v>
      </c>
      <c r="F50" s="33">
        <f>IF(C50=0,"",E50/C50*100)</f>
        <v>30.325076071923483</v>
      </c>
      <c r="G50" s="33">
        <f>IF(D50=0,"",E50/D50*100)</f>
        <v>82.68665477788946</v>
      </c>
    </row>
    <row r="51" spans="1:7" ht="47.25">
      <c r="A51" s="113">
        <v>41050100</v>
      </c>
      <c r="B51" s="113" t="s">
        <v>185</v>
      </c>
      <c r="C51" s="34">
        <v>70997200</v>
      </c>
      <c r="D51" s="34">
        <v>40429588</v>
      </c>
      <c r="E51" s="34">
        <v>31264130.01</v>
      </c>
      <c r="F51" s="33">
        <f t="shared" si="0"/>
        <v>44.035722549621674</v>
      </c>
      <c r="G51" s="33">
        <f t="shared" si="1"/>
        <v>77.32982589384785</v>
      </c>
    </row>
    <row r="52" spans="1:7" ht="47.25">
      <c r="A52" s="113">
        <v>41050200</v>
      </c>
      <c r="B52" s="113" t="s">
        <v>186</v>
      </c>
      <c r="C52" s="109">
        <v>7283900</v>
      </c>
      <c r="D52" s="109">
        <v>1821000</v>
      </c>
      <c r="E52" s="109">
        <v>507107.29</v>
      </c>
      <c r="F52" s="33">
        <f t="shared" si="0"/>
        <v>6.962029819190269</v>
      </c>
      <c r="G52" s="33">
        <f t="shared" si="1"/>
        <v>27.84773695771554</v>
      </c>
    </row>
    <row r="53" spans="1:7" ht="47.25">
      <c r="A53" s="113">
        <v>41050300</v>
      </c>
      <c r="B53" s="113" t="s">
        <v>209</v>
      </c>
      <c r="C53" s="109">
        <v>74907500</v>
      </c>
      <c r="D53" s="109">
        <v>15352700</v>
      </c>
      <c r="E53" s="109">
        <v>14553572.34</v>
      </c>
      <c r="F53" s="33">
        <f t="shared" si="0"/>
        <v>19.428725214431132</v>
      </c>
      <c r="G53" s="33">
        <f t="shared" si="1"/>
        <v>94.79487217232148</v>
      </c>
    </row>
    <row r="54" spans="1:7" ht="47.25">
      <c r="A54" s="113">
        <v>41050700</v>
      </c>
      <c r="B54" s="113" t="s">
        <v>187</v>
      </c>
      <c r="C54" s="109">
        <v>1511200</v>
      </c>
      <c r="D54" s="109">
        <v>375063.76</v>
      </c>
      <c r="E54" s="109">
        <v>374461.68</v>
      </c>
      <c r="F54" s="33">
        <f t="shared" si="0"/>
        <v>24.779094759131816</v>
      </c>
      <c r="G54" s="33">
        <f t="shared" si="1"/>
        <v>99.83947262726743</v>
      </c>
    </row>
    <row r="55" spans="1:7" ht="31.5">
      <c r="A55" s="113">
        <v>41051000</v>
      </c>
      <c r="B55" s="113" t="s">
        <v>188</v>
      </c>
      <c r="C55" s="109">
        <v>1188800</v>
      </c>
      <c r="D55" s="109">
        <v>274500</v>
      </c>
      <c r="E55" s="109">
        <v>274500</v>
      </c>
      <c r="F55" s="33">
        <f t="shared" si="0"/>
        <v>23.090511440107672</v>
      </c>
      <c r="G55" s="33">
        <f t="shared" si="1"/>
        <v>100</v>
      </c>
    </row>
    <row r="56" spans="1:7" ht="31.5">
      <c r="A56" s="113">
        <v>41051100</v>
      </c>
      <c r="B56" s="113" t="s">
        <v>189</v>
      </c>
      <c r="C56" s="109">
        <v>211450</v>
      </c>
      <c r="D56" s="109">
        <v>211450</v>
      </c>
      <c r="E56" s="109">
        <v>211450</v>
      </c>
      <c r="F56" s="33">
        <f t="shared" si="0"/>
        <v>100</v>
      </c>
      <c r="G56" s="33">
        <f t="shared" si="1"/>
        <v>100</v>
      </c>
    </row>
    <row r="57" spans="1:7" ht="31.5">
      <c r="A57" s="113">
        <v>41051200</v>
      </c>
      <c r="B57" s="113" t="s">
        <v>190</v>
      </c>
      <c r="C57" s="109">
        <v>577100</v>
      </c>
      <c r="D57" s="109">
        <v>144300</v>
      </c>
      <c r="E57" s="109">
        <v>144300</v>
      </c>
      <c r="F57" s="33">
        <f t="shared" si="0"/>
        <v>25.004332004851847</v>
      </c>
      <c r="G57" s="33">
        <f t="shared" si="1"/>
        <v>100</v>
      </c>
    </row>
    <row r="58" spans="1:7" ht="31.5">
      <c r="A58" s="113">
        <v>41051500</v>
      </c>
      <c r="B58" s="113" t="s">
        <v>210</v>
      </c>
      <c r="C58" s="109">
        <v>15011400</v>
      </c>
      <c r="D58" s="109">
        <v>3752400</v>
      </c>
      <c r="E58" s="109">
        <v>3752400</v>
      </c>
      <c r="F58" s="33">
        <f t="shared" si="0"/>
        <v>24.997002278268514</v>
      </c>
      <c r="G58" s="33">
        <f t="shared" si="1"/>
        <v>100</v>
      </c>
    </row>
    <row r="59" spans="1:7" ht="18.75">
      <c r="A59" s="113">
        <v>41053900</v>
      </c>
      <c r="B59" s="113" t="s">
        <v>191</v>
      </c>
      <c r="C59" s="109">
        <v>5292646</v>
      </c>
      <c r="D59" s="109">
        <v>2546307</v>
      </c>
      <c r="E59" s="109">
        <v>2587761</v>
      </c>
      <c r="F59" s="33">
        <f t="shared" si="0"/>
        <v>48.89352131240215</v>
      </c>
      <c r="G59" s="33">
        <f t="shared" si="1"/>
        <v>101.62800479282348</v>
      </c>
    </row>
    <row r="60" spans="1:119" s="23" customFormat="1" ht="19.5" thickBot="1">
      <c r="A60" s="17"/>
      <c r="B60" s="20" t="s">
        <v>12</v>
      </c>
      <c r="C60" s="32">
        <f>SUM(C40,C39)</f>
        <v>338981844</v>
      </c>
      <c r="D60" s="32">
        <f>SUM(D40,D39)</f>
        <v>101387576.75999999</v>
      </c>
      <c r="E60" s="32">
        <f>SUM(E40,E39)</f>
        <v>93010746.64999999</v>
      </c>
      <c r="F60" s="33">
        <f t="shared" si="0"/>
        <v>27.438267947471545</v>
      </c>
      <c r="G60" s="33">
        <f t="shared" si="1"/>
        <v>91.73781406194445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</row>
    <row r="61" spans="1:7" s="15" customFormat="1" ht="28.5" customHeight="1">
      <c r="A61" s="123" t="s">
        <v>1</v>
      </c>
      <c r="B61" s="124"/>
      <c r="C61" s="124"/>
      <c r="D61" s="124"/>
      <c r="E61" s="124"/>
      <c r="F61" s="124"/>
      <c r="G61" s="125"/>
    </row>
    <row r="62" spans="1:7" s="16" customFormat="1" ht="18.75">
      <c r="A62" s="20">
        <v>20000000</v>
      </c>
      <c r="B62" s="20" t="s">
        <v>8</v>
      </c>
      <c r="C62" s="32">
        <f>SUM(C63)</f>
        <v>4390410</v>
      </c>
      <c r="D62" s="32">
        <f>SUM(D63)</f>
        <v>4390410</v>
      </c>
      <c r="E62" s="32">
        <f>SUM(E63)</f>
        <v>1491052.85</v>
      </c>
      <c r="F62" s="33">
        <f aca="true" t="shared" si="3" ref="F62:F67">IF(C62=0,"",E62/C62*100)</f>
        <v>33.96158559223398</v>
      </c>
      <c r="G62" s="33">
        <f aca="true" t="shared" si="4" ref="G62:G67">IF(D62=0,"",E62/D62*100)</f>
        <v>33.96158559223398</v>
      </c>
    </row>
    <row r="63" spans="1:7" s="16" customFormat="1" ht="18.75">
      <c r="A63" s="20">
        <v>25000000</v>
      </c>
      <c r="B63" s="20" t="s">
        <v>13</v>
      </c>
      <c r="C63" s="32">
        <f>SUM(C64:C65)</f>
        <v>4390410</v>
      </c>
      <c r="D63" s="32">
        <f>SUM(D64:D65)</f>
        <v>4390410</v>
      </c>
      <c r="E63" s="32">
        <f>SUM(E64:E65)</f>
        <v>1491052.85</v>
      </c>
      <c r="F63" s="33">
        <f t="shared" si="3"/>
        <v>33.96158559223398</v>
      </c>
      <c r="G63" s="33">
        <f t="shared" si="4"/>
        <v>33.96158559223398</v>
      </c>
    </row>
    <row r="64" spans="1:7" ht="39" customHeight="1">
      <c r="A64" s="19">
        <v>25010000</v>
      </c>
      <c r="B64" s="24" t="s">
        <v>20</v>
      </c>
      <c r="C64" s="34">
        <v>3451010</v>
      </c>
      <c r="D64" s="34">
        <v>3451010</v>
      </c>
      <c r="E64" s="34">
        <v>1001393.16</v>
      </c>
      <c r="F64" s="33">
        <f t="shared" si="3"/>
        <v>29.01739374849682</v>
      </c>
      <c r="G64" s="33">
        <f t="shared" si="4"/>
        <v>29.01739374849682</v>
      </c>
    </row>
    <row r="65" spans="1:7" ht="18.75">
      <c r="A65" s="19">
        <v>25020000</v>
      </c>
      <c r="B65" s="24" t="s">
        <v>30</v>
      </c>
      <c r="C65" s="34">
        <v>939400</v>
      </c>
      <c r="D65" s="34">
        <v>939400</v>
      </c>
      <c r="E65" s="34">
        <v>489659.69</v>
      </c>
      <c r="F65" s="33">
        <f t="shared" si="3"/>
        <v>52.12472748562913</v>
      </c>
      <c r="G65" s="33">
        <f t="shared" si="4"/>
        <v>52.12472748562913</v>
      </c>
    </row>
    <row r="66" spans="1:7" s="16" customFormat="1" ht="18.75">
      <c r="A66" s="17"/>
      <c r="B66" s="20" t="s">
        <v>14</v>
      </c>
      <c r="C66" s="32">
        <f>C62</f>
        <v>4390410</v>
      </c>
      <c r="D66" s="32">
        <f>D62</f>
        <v>4390410</v>
      </c>
      <c r="E66" s="32">
        <f>E62</f>
        <v>1491052.85</v>
      </c>
      <c r="F66" s="33">
        <f t="shared" si="3"/>
        <v>33.96158559223398</v>
      </c>
      <c r="G66" s="33">
        <f t="shared" si="4"/>
        <v>33.96158559223398</v>
      </c>
    </row>
    <row r="67" spans="1:7" s="16" customFormat="1" ht="18.75">
      <c r="A67" s="17"/>
      <c r="B67" s="20" t="s">
        <v>15</v>
      </c>
      <c r="C67" s="32">
        <f>SUM(C66,C60)</f>
        <v>343372254</v>
      </c>
      <c r="D67" s="32">
        <f>SUM(D66,D60)</f>
        <v>105777986.75999999</v>
      </c>
      <c r="E67" s="32">
        <f>SUM(E66,E60)</f>
        <v>94501799.49999999</v>
      </c>
      <c r="F67" s="33">
        <f t="shared" si="3"/>
        <v>27.52167608160908</v>
      </c>
      <c r="G67" s="33">
        <f t="shared" si="4"/>
        <v>89.33975999601451</v>
      </c>
    </row>
    <row r="68" ht="18.75">
      <c r="A68" s="1"/>
    </row>
    <row r="69" ht="18.75">
      <c r="A69" s="1"/>
    </row>
    <row r="70" ht="18.75">
      <c r="A70" s="1"/>
    </row>
    <row r="71" ht="18.75">
      <c r="A71" s="1"/>
    </row>
    <row r="72" ht="18.75">
      <c r="A72" s="1"/>
    </row>
    <row r="73" ht="18.75">
      <c r="A73" s="1"/>
    </row>
    <row r="74" ht="18.75">
      <c r="A74" s="1"/>
    </row>
    <row r="75" ht="18.75">
      <c r="A75" s="1"/>
    </row>
    <row r="76" ht="18.75">
      <c r="A76" s="1"/>
    </row>
    <row r="77" ht="18.75">
      <c r="A77" s="1"/>
    </row>
    <row r="78" ht="18.75">
      <c r="A78" s="1"/>
    </row>
    <row r="79" ht="18.75">
      <c r="A79" s="1"/>
    </row>
    <row r="80" ht="18.75">
      <c r="A80" s="1"/>
    </row>
    <row r="81" ht="18.75">
      <c r="A81" s="1"/>
    </row>
    <row r="82" ht="18.75">
      <c r="A82" s="1"/>
    </row>
    <row r="83" ht="18.75">
      <c r="A83" s="1"/>
    </row>
    <row r="84" ht="18.75">
      <c r="A84" s="1"/>
    </row>
    <row r="85" ht="18.75">
      <c r="A85" s="1"/>
    </row>
    <row r="86" ht="18.75">
      <c r="A86" s="1"/>
    </row>
    <row r="87" ht="18.75">
      <c r="A87" s="1"/>
    </row>
    <row r="88" ht="18.75">
      <c r="A88" s="1"/>
    </row>
    <row r="89" ht="18.75">
      <c r="A89" s="1"/>
    </row>
    <row r="90" ht="18.75">
      <c r="A90" s="1"/>
    </row>
    <row r="91" ht="18.75">
      <c r="A91" s="1"/>
    </row>
    <row r="92" ht="18.75">
      <c r="A92" s="1"/>
    </row>
    <row r="93" ht="18.75">
      <c r="A93" s="1"/>
    </row>
    <row r="94" ht="18.75">
      <c r="A94" s="1"/>
    </row>
    <row r="95" ht="18.75">
      <c r="A95" s="1"/>
    </row>
    <row r="96" ht="18.75">
      <c r="A96" s="1"/>
    </row>
    <row r="97" ht="18.75">
      <c r="A97" s="1"/>
    </row>
    <row r="98" ht="18.75">
      <c r="A98" s="1"/>
    </row>
    <row r="99" ht="18.75">
      <c r="A99" s="1"/>
    </row>
    <row r="100" ht="18.75">
      <c r="A100" s="1"/>
    </row>
    <row r="101" ht="18.75">
      <c r="A101" s="1"/>
    </row>
    <row r="102" ht="18.75">
      <c r="A102" s="1"/>
    </row>
    <row r="103" ht="18.75">
      <c r="A103" s="1"/>
    </row>
    <row r="104" ht="18.75">
      <c r="A104" s="1"/>
    </row>
    <row r="105" ht="18.75">
      <c r="A105" s="1"/>
    </row>
    <row r="106" ht="18.75">
      <c r="A106" s="1"/>
    </row>
    <row r="107" ht="18.75">
      <c r="A107" s="1"/>
    </row>
    <row r="108" ht="18.75">
      <c r="A108" s="1"/>
    </row>
    <row r="109" ht="18.75">
      <c r="A109" s="1"/>
    </row>
    <row r="110" ht="18.75">
      <c r="A110" s="1"/>
    </row>
    <row r="111" ht="18.75">
      <c r="A111" s="1"/>
    </row>
    <row r="112" ht="18.75">
      <c r="A112" s="1"/>
    </row>
  </sheetData>
  <sheetProtection/>
  <mergeCells count="6">
    <mergeCell ref="A61:G61"/>
    <mergeCell ref="B7:D7"/>
    <mergeCell ref="B8:D8"/>
    <mergeCell ref="B9:D9"/>
    <mergeCell ref="A14:G14"/>
    <mergeCell ref="A13:G13"/>
  </mergeCells>
  <printOptions/>
  <pageMargins left="0.5905511811023623" right="0.1968503937007874" top="0.3937007874015748" bottom="0.1968503937007874" header="0" footer="0"/>
  <pageSetup fitToHeight="100" horizontalDpi="600" verticalDpi="600" orientation="landscape" paperSize="9" scale="6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151"/>
  <sheetViews>
    <sheetView tabSelected="1" view="pageBreakPreview" zoomScale="60" zoomScalePageLayoutView="0" workbookViewId="0" topLeftCell="A70">
      <selection activeCell="D92" sqref="D92"/>
    </sheetView>
  </sheetViews>
  <sheetFormatPr defaultColWidth="9.00390625" defaultRowHeight="12.75"/>
  <cols>
    <col min="1" max="1" width="12.375" style="69" customWidth="1"/>
    <col min="2" max="2" width="172.25390625" style="74" customWidth="1"/>
    <col min="3" max="3" width="19.375" style="54" customWidth="1"/>
    <col min="4" max="4" width="23.875" style="54" customWidth="1"/>
    <col min="5" max="5" width="25.875" style="54" customWidth="1"/>
    <col min="6" max="6" width="24.75390625" style="54" customWidth="1"/>
    <col min="7" max="7" width="21.875" style="54" customWidth="1"/>
    <col min="8" max="8" width="5.25390625" style="37" customWidth="1"/>
    <col min="9" max="9" width="13.25390625" style="53" bestFit="1" customWidth="1"/>
    <col min="10" max="10" width="15.375" style="53" customWidth="1"/>
    <col min="11" max="249" width="9.125" style="53" customWidth="1"/>
    <col min="250" max="16384" width="9.125" style="54" customWidth="1"/>
  </cols>
  <sheetData>
    <row r="1" spans="1:249" s="39" customFormat="1" ht="18.75">
      <c r="A1" s="35">
        <v>1</v>
      </c>
      <c r="B1" s="36">
        <v>2</v>
      </c>
      <c r="C1" s="35">
        <v>3</v>
      </c>
      <c r="D1" s="36">
        <v>4</v>
      </c>
      <c r="E1" s="35">
        <v>5</v>
      </c>
      <c r="F1" s="35">
        <v>6</v>
      </c>
      <c r="G1" s="35">
        <v>7</v>
      </c>
      <c r="H1" s="3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</row>
    <row r="2" spans="1:249" s="42" customFormat="1" ht="30.75" customHeight="1">
      <c r="A2" s="130" t="s">
        <v>42</v>
      </c>
      <c r="B2" s="131"/>
      <c r="C2" s="131"/>
      <c r="D2" s="131"/>
      <c r="E2" s="131"/>
      <c r="F2" s="131"/>
      <c r="G2" s="132"/>
      <c r="H2" s="40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</row>
    <row r="3" spans="1:249" s="44" customFormat="1" ht="28.5" customHeight="1">
      <c r="A3" s="133" t="s">
        <v>0</v>
      </c>
      <c r="B3" s="134"/>
      <c r="C3" s="134"/>
      <c r="D3" s="134"/>
      <c r="E3" s="134"/>
      <c r="F3" s="134"/>
      <c r="G3" s="135"/>
      <c r="H3" s="40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</row>
    <row r="4" spans="1:249" s="47" customFormat="1" ht="22.5">
      <c r="A4" s="96" t="s">
        <v>58</v>
      </c>
      <c r="B4" s="97" t="s">
        <v>43</v>
      </c>
      <c r="C4" s="98">
        <f>C5+C6</f>
        <v>2298400</v>
      </c>
      <c r="D4" s="102">
        <f>D5+D6</f>
        <v>1137310</v>
      </c>
      <c r="E4" s="102">
        <f>E5+E6</f>
        <v>686870.77</v>
      </c>
      <c r="F4" s="45">
        <f>SUM(E4/C4*100)</f>
        <v>29.884735903237036</v>
      </c>
      <c r="G4" s="45">
        <f>SUM(E4/D4*100)</f>
        <v>60.39433136084269</v>
      </c>
      <c r="H4" s="37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</row>
    <row r="5" spans="1:249" s="47" customFormat="1" ht="40.5">
      <c r="A5" s="99" t="s">
        <v>117</v>
      </c>
      <c r="B5" s="100" t="s">
        <v>59</v>
      </c>
      <c r="C5" s="101">
        <v>2100000</v>
      </c>
      <c r="D5" s="103">
        <v>1041210</v>
      </c>
      <c r="E5" s="103">
        <v>617934.49</v>
      </c>
      <c r="F5" s="45">
        <f aca="true" t="shared" si="0" ref="F5:F20">SUM(E5/C5*100)</f>
        <v>29.425451904761907</v>
      </c>
      <c r="G5" s="45">
        <f aca="true" t="shared" si="1" ref="G5:G20">SUM(E5/D5*100)</f>
        <v>59.34772908443061</v>
      </c>
      <c r="H5" s="37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</row>
    <row r="6" spans="1:249" s="47" customFormat="1" ht="22.5">
      <c r="A6" s="99" t="s">
        <v>118</v>
      </c>
      <c r="B6" s="100" t="s">
        <v>119</v>
      </c>
      <c r="C6" s="101">
        <v>198400</v>
      </c>
      <c r="D6" s="103">
        <v>96100</v>
      </c>
      <c r="E6" s="103">
        <v>68936.28</v>
      </c>
      <c r="F6" s="45">
        <f>SUM(E6/C6*100)</f>
        <v>34.74610887096774</v>
      </c>
      <c r="G6" s="45">
        <f>SUM(E6/D6*100)</f>
        <v>71.73390218522371</v>
      </c>
      <c r="H6" s="37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</row>
    <row r="7" spans="1:249" s="47" customFormat="1" ht="22.5">
      <c r="A7" s="96" t="s">
        <v>60</v>
      </c>
      <c r="B7" s="97" t="s">
        <v>44</v>
      </c>
      <c r="C7" s="98">
        <f>SUM(C8:C13)</f>
        <v>101209708</v>
      </c>
      <c r="D7" s="102">
        <f>SUM(D8:D13)</f>
        <v>28834572</v>
      </c>
      <c r="E7" s="102">
        <f>SUM(E8:E13)</f>
        <v>25197485.800000004</v>
      </c>
      <c r="F7" s="45">
        <f t="shared" si="0"/>
        <v>24.89631310861998</v>
      </c>
      <c r="G7" s="45">
        <f t="shared" si="1"/>
        <v>87.38637008380081</v>
      </c>
      <c r="H7" s="37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</row>
    <row r="8" spans="1:249" s="47" customFormat="1" ht="40.5">
      <c r="A8" s="99" t="s">
        <v>61</v>
      </c>
      <c r="B8" s="100" t="s">
        <v>120</v>
      </c>
      <c r="C8" s="103">
        <v>95262880</v>
      </c>
      <c r="D8" s="103">
        <v>27099158</v>
      </c>
      <c r="E8" s="103">
        <v>23900481.41</v>
      </c>
      <c r="F8" s="45">
        <f t="shared" si="0"/>
        <v>25.088976325301104</v>
      </c>
      <c r="G8" s="45">
        <f t="shared" si="1"/>
        <v>88.1963986113517</v>
      </c>
      <c r="H8" s="37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</row>
    <row r="9" spans="1:249" s="47" customFormat="1" ht="22.5">
      <c r="A9" s="99" t="s">
        <v>62</v>
      </c>
      <c r="B9" s="100" t="s">
        <v>63</v>
      </c>
      <c r="C9" s="103">
        <v>1658864</v>
      </c>
      <c r="D9" s="103">
        <v>464929</v>
      </c>
      <c r="E9" s="103">
        <v>370139.26</v>
      </c>
      <c r="F9" s="45">
        <f t="shared" si="0"/>
        <v>22.312815275996105</v>
      </c>
      <c r="G9" s="45">
        <f t="shared" si="1"/>
        <v>79.61199667045936</v>
      </c>
      <c r="H9" s="3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</row>
    <row r="10" spans="1:249" s="47" customFormat="1" ht="22.5">
      <c r="A10" s="99" t="s">
        <v>121</v>
      </c>
      <c r="B10" s="100" t="s">
        <v>122</v>
      </c>
      <c r="C10" s="103">
        <v>1593427</v>
      </c>
      <c r="D10" s="103">
        <v>462858</v>
      </c>
      <c r="E10" s="103">
        <v>329993.42</v>
      </c>
      <c r="F10" s="45">
        <f t="shared" si="0"/>
        <v>20.70966664930367</v>
      </c>
      <c r="G10" s="45">
        <f t="shared" si="1"/>
        <v>71.29474266405678</v>
      </c>
      <c r="H10" s="37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</row>
    <row r="11" spans="1:249" s="47" customFormat="1" ht="22.5">
      <c r="A11" s="99" t="s">
        <v>123</v>
      </c>
      <c r="B11" s="100" t="s">
        <v>124</v>
      </c>
      <c r="C11" s="103">
        <v>1426977.45</v>
      </c>
      <c r="D11" s="103">
        <v>476087.45</v>
      </c>
      <c r="E11" s="103">
        <v>438698.03</v>
      </c>
      <c r="F11" s="45">
        <f t="shared" si="0"/>
        <v>30.74316486220578</v>
      </c>
      <c r="G11" s="45">
        <f t="shared" si="1"/>
        <v>92.1465226609103</v>
      </c>
      <c r="H11" s="37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</row>
    <row r="12" spans="1:249" s="47" customFormat="1" ht="22.5">
      <c r="A12" s="99" t="s">
        <v>125</v>
      </c>
      <c r="B12" s="100" t="s">
        <v>126</v>
      </c>
      <c r="C12" s="103">
        <v>25340</v>
      </c>
      <c r="D12" s="103">
        <v>3620</v>
      </c>
      <c r="E12" s="103">
        <v>0</v>
      </c>
      <c r="F12" s="45">
        <f t="shared" si="0"/>
        <v>0</v>
      </c>
      <c r="G12" s="45">
        <f t="shared" si="1"/>
        <v>0</v>
      </c>
      <c r="H12" s="37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</row>
    <row r="13" spans="1:249" s="47" customFormat="1" ht="22.5">
      <c r="A13" s="115">
        <v>1170</v>
      </c>
      <c r="B13" s="100" t="s">
        <v>193</v>
      </c>
      <c r="C13" s="103">
        <v>1242219.55</v>
      </c>
      <c r="D13" s="103">
        <v>327919.55</v>
      </c>
      <c r="E13" s="103">
        <v>158173.68</v>
      </c>
      <c r="F13" s="45">
        <f t="shared" si="0"/>
        <v>12.733150110220048</v>
      </c>
      <c r="G13" s="45">
        <f t="shared" si="1"/>
        <v>48.235513863080136</v>
      </c>
      <c r="H13" s="37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s="47" customFormat="1" ht="22.5">
      <c r="A14" s="96" t="s">
        <v>64</v>
      </c>
      <c r="B14" s="97" t="s">
        <v>65</v>
      </c>
      <c r="C14" s="98">
        <f>SUM(C15:C17)</f>
        <v>56334387</v>
      </c>
      <c r="D14" s="102">
        <f>SUM(D15:D17)</f>
        <v>25513559</v>
      </c>
      <c r="E14" s="102">
        <f>SUM(E15:E17)</f>
        <v>13267149.36</v>
      </c>
      <c r="F14" s="45">
        <f t="shared" si="0"/>
        <v>23.550712214193435</v>
      </c>
      <c r="G14" s="45">
        <f t="shared" si="1"/>
        <v>52.00038677473417</v>
      </c>
      <c r="H14" s="37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</row>
    <row r="15" spans="1:249" s="47" customFormat="1" ht="22.5">
      <c r="A15" s="99" t="s">
        <v>66</v>
      </c>
      <c r="B15" s="100" t="s">
        <v>67</v>
      </c>
      <c r="C15" s="101">
        <v>54899604</v>
      </c>
      <c r="D15" s="103">
        <v>24354601</v>
      </c>
      <c r="E15" s="103">
        <v>12467917.16</v>
      </c>
      <c r="F15" s="45">
        <f t="shared" si="0"/>
        <v>22.710395433817702</v>
      </c>
      <c r="G15" s="45">
        <f t="shared" si="1"/>
        <v>51.19327210492999</v>
      </c>
      <c r="H15" s="37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249" s="47" customFormat="1" ht="22.5">
      <c r="A16" s="99" t="s">
        <v>128</v>
      </c>
      <c r="B16" s="100" t="s">
        <v>127</v>
      </c>
      <c r="C16" s="101">
        <v>1369783</v>
      </c>
      <c r="D16" s="103">
        <v>1144958</v>
      </c>
      <c r="E16" s="103">
        <v>785232.2</v>
      </c>
      <c r="F16" s="45">
        <f t="shared" si="0"/>
        <v>57.32529897071288</v>
      </c>
      <c r="G16" s="45">
        <f t="shared" si="1"/>
        <v>68.58174710338719</v>
      </c>
      <c r="H16" s="37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</row>
    <row r="17" spans="1:249" s="47" customFormat="1" ht="22.5">
      <c r="A17" s="99" t="s">
        <v>130</v>
      </c>
      <c r="B17" s="100" t="s">
        <v>129</v>
      </c>
      <c r="C17" s="101">
        <v>65000</v>
      </c>
      <c r="D17" s="103">
        <v>14000</v>
      </c>
      <c r="E17" s="103">
        <v>14000</v>
      </c>
      <c r="F17" s="45">
        <f t="shared" si="0"/>
        <v>21.53846153846154</v>
      </c>
      <c r="G17" s="45">
        <f t="shared" si="1"/>
        <v>100</v>
      </c>
      <c r="H17" s="37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</row>
    <row r="18" spans="1:249" s="47" customFormat="1" ht="22.5">
      <c r="A18" s="96" t="s">
        <v>68</v>
      </c>
      <c r="B18" s="97" t="s">
        <v>69</v>
      </c>
      <c r="C18" s="98">
        <f>SUM(C19:C46)</f>
        <v>160732620</v>
      </c>
      <c r="D18" s="102">
        <f>SUM(D19:D46)</f>
        <v>60127249.76</v>
      </c>
      <c r="E18" s="102">
        <f>SUM(E19:E46)</f>
        <v>48441000.45</v>
      </c>
      <c r="F18" s="45">
        <f t="shared" si="0"/>
        <v>30.137628845967924</v>
      </c>
      <c r="G18" s="45">
        <f t="shared" si="1"/>
        <v>80.56413796299337</v>
      </c>
      <c r="H18" s="37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</row>
    <row r="19" spans="1:249" s="47" customFormat="1" ht="51.75" customHeight="1">
      <c r="A19" s="99" t="s">
        <v>70</v>
      </c>
      <c r="B19" s="100" t="s">
        <v>131</v>
      </c>
      <c r="C19" s="101">
        <v>10500000</v>
      </c>
      <c r="D19" s="103">
        <v>6501085.16</v>
      </c>
      <c r="E19" s="103">
        <v>6501077.16</v>
      </c>
      <c r="F19" s="45">
        <f t="shared" si="0"/>
        <v>61.91502057142857</v>
      </c>
      <c r="G19" s="45">
        <f t="shared" si="1"/>
        <v>99.9998769436209</v>
      </c>
      <c r="H19" s="37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</row>
    <row r="20" spans="1:249" s="52" customFormat="1" ht="22.5">
      <c r="A20" s="99" t="s">
        <v>71</v>
      </c>
      <c r="B20" s="100" t="s">
        <v>72</v>
      </c>
      <c r="C20" s="101">
        <v>60497200</v>
      </c>
      <c r="D20" s="103">
        <v>33928502.84</v>
      </c>
      <c r="E20" s="103">
        <v>24763052.85</v>
      </c>
      <c r="F20" s="45">
        <f t="shared" si="0"/>
        <v>40.932560267252036</v>
      </c>
      <c r="G20" s="45">
        <f t="shared" si="1"/>
        <v>72.98598752434665</v>
      </c>
      <c r="H20" s="37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</row>
    <row r="21" spans="1:249" s="52" customFormat="1" ht="40.5">
      <c r="A21" s="99" t="s">
        <v>73</v>
      </c>
      <c r="B21" s="100" t="s">
        <v>132</v>
      </c>
      <c r="C21" s="101">
        <v>712000</v>
      </c>
      <c r="D21" s="103">
        <v>258680</v>
      </c>
      <c r="E21" s="103">
        <v>258599.91</v>
      </c>
      <c r="F21" s="45">
        <f aca="true" t="shared" si="2" ref="F21:F66">SUM(E21/C21*100)</f>
        <v>36.320212078651686</v>
      </c>
      <c r="G21" s="45">
        <f aca="true" t="shared" si="3" ref="G21:G66">SUM(E21/D21*100)</f>
        <v>99.96903896706355</v>
      </c>
      <c r="H21" s="37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</row>
    <row r="22" spans="1:249" s="47" customFormat="1" ht="40.5">
      <c r="A22" s="99" t="s">
        <v>74</v>
      </c>
      <c r="B22" s="100" t="s">
        <v>75</v>
      </c>
      <c r="C22" s="101">
        <v>6571900</v>
      </c>
      <c r="D22" s="103">
        <v>1562320</v>
      </c>
      <c r="E22" s="103">
        <v>248507.38</v>
      </c>
      <c r="F22" s="45">
        <f t="shared" si="2"/>
        <v>3.7813627718011533</v>
      </c>
      <c r="G22" s="45">
        <f t="shared" si="3"/>
        <v>15.906304726304471</v>
      </c>
      <c r="H22" s="37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</row>
    <row r="23" spans="1:249" s="47" customFormat="1" ht="22.5">
      <c r="A23" s="99" t="s">
        <v>76</v>
      </c>
      <c r="B23" s="100" t="s">
        <v>77</v>
      </c>
      <c r="C23" s="101">
        <v>500500</v>
      </c>
      <c r="D23" s="103">
        <v>123650</v>
      </c>
      <c r="E23" s="103">
        <v>72807.64</v>
      </c>
      <c r="F23" s="45">
        <f t="shared" si="2"/>
        <v>14.54698101898102</v>
      </c>
      <c r="G23" s="45">
        <f t="shared" si="3"/>
        <v>58.88203801051355</v>
      </c>
      <c r="H23" s="3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</row>
    <row r="24" spans="1:249" s="47" customFormat="1" ht="22.5">
      <c r="A24" s="99" t="s">
        <v>78</v>
      </c>
      <c r="B24" s="100" t="s">
        <v>88</v>
      </c>
      <c r="C24" s="101">
        <v>63000</v>
      </c>
      <c r="D24" s="103">
        <v>13140</v>
      </c>
      <c r="E24" s="103">
        <v>12940.26</v>
      </c>
      <c r="F24" s="45">
        <f t="shared" si="2"/>
        <v>20.540095238095237</v>
      </c>
      <c r="G24" s="45">
        <f t="shared" si="3"/>
        <v>98.4799086757991</v>
      </c>
      <c r="H24" s="3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</row>
    <row r="25" spans="1:249" s="47" customFormat="1" ht="22.5">
      <c r="A25" s="99" t="s">
        <v>79</v>
      </c>
      <c r="B25" s="100" t="s">
        <v>80</v>
      </c>
      <c r="C25" s="101">
        <v>21300000</v>
      </c>
      <c r="D25" s="103">
        <v>4363600</v>
      </c>
      <c r="E25" s="103">
        <v>4296423.85</v>
      </c>
      <c r="F25" s="45">
        <f t="shared" si="2"/>
        <v>20.171003990610327</v>
      </c>
      <c r="G25" s="45">
        <f t="shared" si="3"/>
        <v>98.46053373361444</v>
      </c>
      <c r="H25" s="37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</row>
    <row r="26" spans="1:249" s="47" customFormat="1" ht="22.5">
      <c r="A26" s="99" t="s">
        <v>81</v>
      </c>
      <c r="B26" s="100" t="s">
        <v>82</v>
      </c>
      <c r="C26" s="101">
        <v>4600000</v>
      </c>
      <c r="D26" s="103">
        <v>781600</v>
      </c>
      <c r="E26" s="103">
        <v>768328</v>
      </c>
      <c r="F26" s="45">
        <f t="shared" si="2"/>
        <v>16.702782608695653</v>
      </c>
      <c r="G26" s="45">
        <f t="shared" si="3"/>
        <v>98.30194472876151</v>
      </c>
      <c r="H26" s="3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</row>
    <row r="27" spans="1:249" s="47" customFormat="1" ht="22.5">
      <c r="A27" s="99" t="s">
        <v>83</v>
      </c>
      <c r="B27" s="100" t="s">
        <v>84</v>
      </c>
      <c r="C27" s="101">
        <v>11365000</v>
      </c>
      <c r="D27" s="103">
        <v>2162500</v>
      </c>
      <c r="E27" s="103">
        <v>2148964.34</v>
      </c>
      <c r="F27" s="45">
        <f t="shared" si="2"/>
        <v>18.908617157941045</v>
      </c>
      <c r="G27" s="45">
        <f t="shared" si="3"/>
        <v>99.37407352601156</v>
      </c>
      <c r="H27" s="3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</row>
    <row r="28" spans="1:249" s="47" customFormat="1" ht="22.5">
      <c r="A28" s="99" t="s">
        <v>85</v>
      </c>
      <c r="B28" s="100" t="s">
        <v>86</v>
      </c>
      <c r="C28" s="101">
        <v>250000</v>
      </c>
      <c r="D28" s="103">
        <v>52610</v>
      </c>
      <c r="E28" s="103">
        <v>23649.28</v>
      </c>
      <c r="F28" s="45">
        <f t="shared" si="2"/>
        <v>9.459712</v>
      </c>
      <c r="G28" s="45">
        <f t="shared" si="3"/>
        <v>44.95206234556168</v>
      </c>
      <c r="H28" s="3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s="47" customFormat="1" ht="22.5">
      <c r="A29" s="99" t="s">
        <v>87</v>
      </c>
      <c r="B29" s="100" t="s">
        <v>89</v>
      </c>
      <c r="C29" s="101">
        <v>12000000</v>
      </c>
      <c r="D29" s="103">
        <v>2348200</v>
      </c>
      <c r="E29" s="103">
        <v>2195744.72</v>
      </c>
      <c r="F29" s="45">
        <f t="shared" si="2"/>
        <v>18.297872666666667</v>
      </c>
      <c r="G29" s="45">
        <f t="shared" si="3"/>
        <v>93.50756835022571</v>
      </c>
      <c r="H29" s="3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s="47" customFormat="1" ht="22.5">
      <c r="A30" s="99" t="s">
        <v>90</v>
      </c>
      <c r="B30" s="100" t="s">
        <v>91</v>
      </c>
      <c r="C30" s="101">
        <v>434900</v>
      </c>
      <c r="D30" s="103">
        <v>108400</v>
      </c>
      <c r="E30" s="103">
        <v>85742.29</v>
      </c>
      <c r="F30" s="45">
        <f t="shared" si="2"/>
        <v>19.715403541043916</v>
      </c>
      <c r="G30" s="45">
        <f t="shared" si="3"/>
        <v>79.09805350553505</v>
      </c>
      <c r="H30" s="3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s="47" customFormat="1" ht="22.5">
      <c r="A31" s="99" t="s">
        <v>133</v>
      </c>
      <c r="B31" s="100" t="s">
        <v>134</v>
      </c>
      <c r="C31" s="101">
        <v>15900000</v>
      </c>
      <c r="D31" s="103">
        <v>3565000</v>
      </c>
      <c r="E31" s="103">
        <v>3386003.32</v>
      </c>
      <c r="F31" s="45">
        <f t="shared" si="2"/>
        <v>21.295618364779873</v>
      </c>
      <c r="G31" s="45">
        <f t="shared" si="3"/>
        <v>94.97905525946703</v>
      </c>
      <c r="H31" s="3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s="47" customFormat="1" ht="40.5">
      <c r="A32" s="99" t="s">
        <v>135</v>
      </c>
      <c r="B32" s="100" t="s">
        <v>136</v>
      </c>
      <c r="C32" s="101">
        <v>4800000</v>
      </c>
      <c r="D32" s="103">
        <v>1009200</v>
      </c>
      <c r="E32" s="103">
        <v>873570.21</v>
      </c>
      <c r="F32" s="45">
        <f t="shared" si="2"/>
        <v>18.199379375</v>
      </c>
      <c r="G32" s="45">
        <f t="shared" si="3"/>
        <v>86.56066290130796</v>
      </c>
      <c r="H32" s="3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s="47" customFormat="1" ht="22.5">
      <c r="A33" s="99" t="s">
        <v>137</v>
      </c>
      <c r="B33" s="100" t="s">
        <v>138</v>
      </c>
      <c r="C33" s="101">
        <v>3519000</v>
      </c>
      <c r="D33" s="103">
        <v>818700</v>
      </c>
      <c r="E33" s="103">
        <v>743280.35</v>
      </c>
      <c r="F33" s="45">
        <f t="shared" si="2"/>
        <v>21.121919579425974</v>
      </c>
      <c r="G33" s="45">
        <f t="shared" si="3"/>
        <v>90.787877122267</v>
      </c>
      <c r="H33" s="3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s="47" customFormat="1" ht="40.5">
      <c r="A34" s="115">
        <v>3084</v>
      </c>
      <c r="B34" s="100" t="s">
        <v>194</v>
      </c>
      <c r="C34" s="101">
        <v>600000</v>
      </c>
      <c r="D34" s="103">
        <v>112200</v>
      </c>
      <c r="E34" s="103">
        <v>29895.44</v>
      </c>
      <c r="F34" s="45">
        <f t="shared" si="2"/>
        <v>4.982573333333333</v>
      </c>
      <c r="G34" s="45">
        <f t="shared" si="3"/>
        <v>26.64477718360071</v>
      </c>
      <c r="H34" s="3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s="47" customFormat="1" ht="40.5">
      <c r="A35" s="99" t="s">
        <v>139</v>
      </c>
      <c r="B35" s="100" t="s">
        <v>140</v>
      </c>
      <c r="C35" s="101">
        <v>10000</v>
      </c>
      <c r="D35" s="103">
        <v>2300</v>
      </c>
      <c r="E35" s="103">
        <v>1964.93</v>
      </c>
      <c r="F35" s="45">
        <v>0</v>
      </c>
      <c r="G35" s="45">
        <f t="shared" si="3"/>
        <v>85.43173913043478</v>
      </c>
      <c r="H35" s="3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s="47" customFormat="1" ht="22.5">
      <c r="A36" s="99" t="s">
        <v>92</v>
      </c>
      <c r="B36" s="100" t="s">
        <v>141</v>
      </c>
      <c r="C36" s="101">
        <v>11400</v>
      </c>
      <c r="D36" s="103">
        <v>0</v>
      </c>
      <c r="E36" s="103">
        <v>0</v>
      </c>
      <c r="F36" s="45">
        <f t="shared" si="2"/>
        <v>0</v>
      </c>
      <c r="G36" s="45">
        <v>0</v>
      </c>
      <c r="H36" s="3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s="47" customFormat="1" ht="40.5">
      <c r="A37" s="99" t="s">
        <v>93</v>
      </c>
      <c r="B37" s="100" t="s">
        <v>94</v>
      </c>
      <c r="C37" s="101">
        <v>4048291</v>
      </c>
      <c r="D37" s="103">
        <v>1383644</v>
      </c>
      <c r="E37" s="103">
        <v>1256656.3</v>
      </c>
      <c r="F37" s="45">
        <f t="shared" si="2"/>
        <v>31.04164942688162</v>
      </c>
      <c r="G37" s="45">
        <f t="shared" si="3"/>
        <v>90.82222739375158</v>
      </c>
      <c r="H37" s="37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s="47" customFormat="1" ht="22.5">
      <c r="A38" s="99" t="s">
        <v>95</v>
      </c>
      <c r="B38" s="100" t="s">
        <v>96</v>
      </c>
      <c r="C38" s="101">
        <v>49805</v>
      </c>
      <c r="D38" s="103">
        <v>10655</v>
      </c>
      <c r="E38" s="103">
        <v>0</v>
      </c>
      <c r="F38" s="45">
        <f t="shared" si="2"/>
        <v>0</v>
      </c>
      <c r="G38" s="45">
        <v>0</v>
      </c>
      <c r="H38" s="37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s="47" customFormat="1" ht="22.5">
      <c r="A39" s="99" t="s">
        <v>142</v>
      </c>
      <c r="B39" s="100" t="s">
        <v>143</v>
      </c>
      <c r="C39" s="101">
        <v>671673</v>
      </c>
      <c r="D39" s="103">
        <v>317942</v>
      </c>
      <c r="E39" s="103">
        <v>164412.95</v>
      </c>
      <c r="F39" s="45">
        <f t="shared" si="2"/>
        <v>24.47812402761463</v>
      </c>
      <c r="G39" s="45">
        <f t="shared" si="3"/>
        <v>51.71161721320241</v>
      </c>
      <c r="H39" s="37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  <row r="40" spans="1:249" s="47" customFormat="1" ht="22.5">
      <c r="A40" s="99" t="s">
        <v>144</v>
      </c>
      <c r="B40" s="100" t="s">
        <v>98</v>
      </c>
      <c r="C40" s="101">
        <v>2280</v>
      </c>
      <c r="D40" s="103">
        <v>2280</v>
      </c>
      <c r="E40" s="103">
        <v>0</v>
      </c>
      <c r="F40" s="45">
        <f t="shared" si="2"/>
        <v>0</v>
      </c>
      <c r="G40" s="45">
        <v>0</v>
      </c>
      <c r="H40" s="37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</row>
    <row r="41" spans="1:249" s="47" customFormat="1" ht="22.5">
      <c r="A41" s="99" t="s">
        <v>145</v>
      </c>
      <c r="B41" s="100" t="s">
        <v>99</v>
      </c>
      <c r="C41" s="101">
        <v>6070</v>
      </c>
      <c r="D41" s="103">
        <v>6070</v>
      </c>
      <c r="E41" s="103">
        <v>0</v>
      </c>
      <c r="F41" s="45">
        <f t="shared" si="2"/>
        <v>0</v>
      </c>
      <c r="G41" s="45">
        <f t="shared" si="3"/>
        <v>0</v>
      </c>
      <c r="H41" s="37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</row>
    <row r="42" spans="1:249" s="47" customFormat="1" ht="22.5">
      <c r="A42" s="99" t="s">
        <v>97</v>
      </c>
      <c r="B42" s="100" t="s">
        <v>100</v>
      </c>
      <c r="C42" s="101">
        <v>21900</v>
      </c>
      <c r="D42" s="103">
        <v>21900</v>
      </c>
      <c r="E42" s="103"/>
      <c r="F42" s="45">
        <f t="shared" si="2"/>
        <v>0</v>
      </c>
      <c r="G42" s="45">
        <f t="shared" si="3"/>
        <v>0</v>
      </c>
      <c r="H42" s="37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</row>
    <row r="43" spans="1:249" s="47" customFormat="1" ht="40.5">
      <c r="A43" s="99" t="s">
        <v>146</v>
      </c>
      <c r="B43" s="100" t="s">
        <v>147</v>
      </c>
      <c r="C43" s="101">
        <v>365318</v>
      </c>
      <c r="D43" s="103">
        <v>121500</v>
      </c>
      <c r="E43" s="103">
        <v>119824.84</v>
      </c>
      <c r="F43" s="45">
        <f t="shared" si="2"/>
        <v>32.800146721486485</v>
      </c>
      <c r="G43" s="45">
        <f t="shared" si="3"/>
        <v>98.62126748971193</v>
      </c>
      <c r="H43" s="37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</row>
    <row r="44" spans="1:249" s="47" customFormat="1" ht="40.5">
      <c r="A44" s="99" t="s">
        <v>148</v>
      </c>
      <c r="B44" s="100" t="s">
        <v>176</v>
      </c>
      <c r="C44" s="101">
        <v>196183</v>
      </c>
      <c r="D44" s="103">
        <v>61372</v>
      </c>
      <c r="E44" s="103">
        <v>38029</v>
      </c>
      <c r="F44" s="45">
        <f t="shared" si="2"/>
        <v>19.384452271603553</v>
      </c>
      <c r="G44" s="45">
        <f t="shared" si="3"/>
        <v>61.964739620673924</v>
      </c>
      <c r="H44" s="37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</row>
    <row r="45" spans="1:249" s="47" customFormat="1" ht="81">
      <c r="A45" s="99" t="s">
        <v>149</v>
      </c>
      <c r="B45" s="100" t="s">
        <v>150</v>
      </c>
      <c r="C45" s="101">
        <v>1511200</v>
      </c>
      <c r="D45" s="103">
        <v>375063.76</v>
      </c>
      <c r="E45" s="103">
        <v>374461.68</v>
      </c>
      <c r="F45" s="45">
        <f t="shared" si="2"/>
        <v>24.779094759131816</v>
      </c>
      <c r="G45" s="45">
        <f t="shared" si="3"/>
        <v>99.83947262726743</v>
      </c>
      <c r="H45" s="37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</row>
    <row r="46" spans="1:249" s="47" customFormat="1" ht="22.5">
      <c r="A46" s="99" t="s">
        <v>151</v>
      </c>
      <c r="B46" s="100" t="s">
        <v>152</v>
      </c>
      <c r="C46" s="101">
        <v>225000</v>
      </c>
      <c r="D46" s="103">
        <v>115135</v>
      </c>
      <c r="E46" s="103">
        <v>77063.75</v>
      </c>
      <c r="F46" s="45">
        <f t="shared" si="2"/>
        <v>34.25055555555556</v>
      </c>
      <c r="G46" s="45">
        <f t="shared" si="3"/>
        <v>66.93338255091848</v>
      </c>
      <c r="H46" s="37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</row>
    <row r="47" spans="1:7" ht="22.5">
      <c r="A47" s="96" t="s">
        <v>101</v>
      </c>
      <c r="B47" s="97" t="s">
        <v>45</v>
      </c>
      <c r="C47" s="98">
        <f>SUM(C48:C51)</f>
        <v>4452220</v>
      </c>
      <c r="D47" s="102">
        <f>SUM(D48:D51)</f>
        <v>1494496</v>
      </c>
      <c r="E47" s="102">
        <f>SUM(E48:E51)</f>
        <v>1054044.17</v>
      </c>
      <c r="F47" s="45">
        <f t="shared" si="2"/>
        <v>23.674575155764987</v>
      </c>
      <c r="G47" s="45">
        <f t="shared" si="3"/>
        <v>70.52840355544612</v>
      </c>
    </row>
    <row r="48" spans="1:249" s="47" customFormat="1" ht="22.5">
      <c r="A48" s="99" t="s">
        <v>102</v>
      </c>
      <c r="B48" s="100" t="s">
        <v>153</v>
      </c>
      <c r="C48" s="101">
        <v>3018532</v>
      </c>
      <c r="D48" s="103">
        <v>1016291</v>
      </c>
      <c r="E48" s="103">
        <v>706050.83</v>
      </c>
      <c r="F48" s="45">
        <f t="shared" si="2"/>
        <v>23.390536525701897</v>
      </c>
      <c r="G48" s="45">
        <f t="shared" si="3"/>
        <v>69.47329357437978</v>
      </c>
      <c r="H48" s="37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</row>
    <row r="49" spans="1:249" s="47" customFormat="1" ht="22.5">
      <c r="A49" s="99" t="s">
        <v>103</v>
      </c>
      <c r="B49" s="100" t="s">
        <v>154</v>
      </c>
      <c r="C49" s="101">
        <v>850361</v>
      </c>
      <c r="D49" s="103">
        <v>256739</v>
      </c>
      <c r="E49" s="103">
        <v>173787.12</v>
      </c>
      <c r="F49" s="45">
        <f t="shared" si="2"/>
        <v>20.436863873108006</v>
      </c>
      <c r="G49" s="45">
        <f t="shared" si="3"/>
        <v>67.69019120585497</v>
      </c>
      <c r="H49" s="37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</row>
    <row r="50" spans="1:249" s="47" customFormat="1" ht="22.5">
      <c r="A50" s="99" t="s">
        <v>155</v>
      </c>
      <c r="B50" s="100" t="s">
        <v>156</v>
      </c>
      <c r="C50" s="101">
        <v>533327</v>
      </c>
      <c r="D50" s="103">
        <v>204466</v>
      </c>
      <c r="E50" s="103">
        <v>162206.22</v>
      </c>
      <c r="F50" s="45">
        <f t="shared" si="2"/>
        <v>30.41402741657557</v>
      </c>
      <c r="G50" s="45">
        <f t="shared" si="3"/>
        <v>79.3316345993955</v>
      </c>
      <c r="H50" s="37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</row>
    <row r="51" spans="1:249" s="47" customFormat="1" ht="22.5">
      <c r="A51" s="99" t="s">
        <v>157</v>
      </c>
      <c r="B51" s="100" t="s">
        <v>177</v>
      </c>
      <c r="C51" s="101">
        <v>50000</v>
      </c>
      <c r="D51" s="103">
        <v>17000</v>
      </c>
      <c r="E51" s="103">
        <v>12000</v>
      </c>
      <c r="F51" s="45">
        <v>0</v>
      </c>
      <c r="G51" s="45">
        <f t="shared" si="3"/>
        <v>70.58823529411765</v>
      </c>
      <c r="H51" s="37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</row>
    <row r="52" spans="1:249" s="47" customFormat="1" ht="22.5">
      <c r="A52" s="96" t="s">
        <v>104</v>
      </c>
      <c r="B52" s="97" t="s">
        <v>46</v>
      </c>
      <c r="C52" s="98">
        <f>SUM(C53:C55)</f>
        <v>1184824</v>
      </c>
      <c r="D52" s="102">
        <f>SUM(D53:D55)</f>
        <v>468504</v>
      </c>
      <c r="E52" s="102">
        <f>SUM(E53:E55)</f>
        <v>339755.45</v>
      </c>
      <c r="F52" s="45">
        <f t="shared" si="2"/>
        <v>28.675604984368984</v>
      </c>
      <c r="G52" s="45">
        <f t="shared" si="3"/>
        <v>72.51922075371822</v>
      </c>
      <c r="H52" s="37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</row>
    <row r="53" spans="1:249" s="47" customFormat="1" ht="22.5">
      <c r="A53" s="99" t="s">
        <v>105</v>
      </c>
      <c r="B53" s="100" t="s">
        <v>106</v>
      </c>
      <c r="C53" s="101">
        <v>24204</v>
      </c>
      <c r="D53" s="103">
        <v>24204</v>
      </c>
      <c r="E53" s="103">
        <v>3070</v>
      </c>
      <c r="F53" s="45">
        <f t="shared" si="2"/>
        <v>12.683853908444886</v>
      </c>
      <c r="G53" s="45">
        <f t="shared" si="3"/>
        <v>12.683853908444886</v>
      </c>
      <c r="H53" s="37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</row>
    <row r="54" spans="1:249" s="47" customFormat="1" ht="22.5">
      <c r="A54" s="99" t="s">
        <v>107</v>
      </c>
      <c r="B54" s="100" t="s">
        <v>108</v>
      </c>
      <c r="C54" s="101">
        <v>1100120</v>
      </c>
      <c r="D54" s="103">
        <v>383800</v>
      </c>
      <c r="E54" s="103">
        <v>286710.83</v>
      </c>
      <c r="F54" s="45">
        <f t="shared" si="2"/>
        <v>26.061777806057524</v>
      </c>
      <c r="G54" s="45">
        <f t="shared" si="3"/>
        <v>74.70318655549765</v>
      </c>
      <c r="H54" s="37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</row>
    <row r="55" spans="1:249" s="47" customFormat="1" ht="23.25" customHeight="1">
      <c r="A55" s="99" t="s">
        <v>109</v>
      </c>
      <c r="B55" s="100" t="s">
        <v>110</v>
      </c>
      <c r="C55" s="101">
        <v>60500</v>
      </c>
      <c r="D55" s="103">
        <v>60500</v>
      </c>
      <c r="E55" s="103">
        <v>49974.62</v>
      </c>
      <c r="F55" s="45">
        <f t="shared" si="2"/>
        <v>82.60267768595043</v>
      </c>
      <c r="G55" s="45">
        <f t="shared" si="3"/>
        <v>82.60267768595043</v>
      </c>
      <c r="H55" s="37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</row>
    <row r="56" spans="1:7" ht="22.5">
      <c r="A56" s="96" t="s">
        <v>112</v>
      </c>
      <c r="B56" s="97" t="s">
        <v>111</v>
      </c>
      <c r="C56" s="98">
        <f>SUM(C57:C60)</f>
        <v>273060</v>
      </c>
      <c r="D56" s="102">
        <f>SUM(D57:D60)</f>
        <v>105000</v>
      </c>
      <c r="E56" s="102">
        <f>SUM(E57:E60)</f>
        <v>0</v>
      </c>
      <c r="F56" s="45">
        <f t="shared" si="2"/>
        <v>0</v>
      </c>
      <c r="G56" s="45">
        <v>0</v>
      </c>
    </row>
    <row r="57" spans="1:249" s="47" customFormat="1" ht="22.5">
      <c r="A57" s="99" t="s">
        <v>160</v>
      </c>
      <c r="B57" s="100" t="s">
        <v>161</v>
      </c>
      <c r="C57" s="101">
        <v>100000</v>
      </c>
      <c r="D57" s="103">
        <v>40000</v>
      </c>
      <c r="E57" s="103">
        <v>0</v>
      </c>
      <c r="F57" s="45">
        <f t="shared" si="2"/>
        <v>0</v>
      </c>
      <c r="G57" s="45">
        <v>0</v>
      </c>
      <c r="H57" s="57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</row>
    <row r="58" spans="1:249" s="47" customFormat="1" ht="22.5">
      <c r="A58" s="99" t="s">
        <v>162</v>
      </c>
      <c r="B58" s="100" t="s">
        <v>163</v>
      </c>
      <c r="C58" s="101">
        <v>107060</v>
      </c>
      <c r="D58" s="103">
        <v>35000</v>
      </c>
      <c r="E58" s="103"/>
      <c r="F58" s="45"/>
      <c r="G58" s="45"/>
      <c r="H58" s="57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</row>
    <row r="59" spans="1:249" s="47" customFormat="1" ht="22.5">
      <c r="A59" s="99" t="s">
        <v>164</v>
      </c>
      <c r="B59" s="100" t="s">
        <v>165</v>
      </c>
      <c r="C59" s="101">
        <v>16000</v>
      </c>
      <c r="D59" s="103">
        <v>0</v>
      </c>
      <c r="E59" s="103"/>
      <c r="F59" s="45"/>
      <c r="G59" s="45"/>
      <c r="H59" s="57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</row>
    <row r="60" spans="1:249" s="47" customFormat="1" ht="22.5">
      <c r="A60" s="99" t="s">
        <v>113</v>
      </c>
      <c r="B60" s="100" t="s">
        <v>47</v>
      </c>
      <c r="C60" s="101">
        <v>50000</v>
      </c>
      <c r="D60" s="103">
        <v>30000</v>
      </c>
      <c r="E60" s="103">
        <v>0</v>
      </c>
      <c r="F60" s="45">
        <f t="shared" si="2"/>
        <v>0</v>
      </c>
      <c r="G60" s="45">
        <f t="shared" si="3"/>
        <v>0</v>
      </c>
      <c r="H60" s="37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</row>
    <row r="61" spans="1:249" s="47" customFormat="1" ht="22.5">
      <c r="A61" s="96" t="s">
        <v>166</v>
      </c>
      <c r="B61" s="97" t="s">
        <v>167</v>
      </c>
      <c r="C61" s="98">
        <f>C62+C63</f>
        <v>11731035</v>
      </c>
      <c r="D61" s="98">
        <f>D62+D63</f>
        <v>3368189</v>
      </c>
      <c r="E61" s="98">
        <f>E62+E63</f>
        <v>3296119</v>
      </c>
      <c r="F61" s="45">
        <f t="shared" si="2"/>
        <v>28.09742703862021</v>
      </c>
      <c r="G61" s="45">
        <f t="shared" si="3"/>
        <v>97.86027446797077</v>
      </c>
      <c r="H61" s="57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</row>
    <row r="62" spans="1:9" ht="22.5">
      <c r="A62" s="99" t="s">
        <v>169</v>
      </c>
      <c r="B62" s="100" t="s">
        <v>168</v>
      </c>
      <c r="C62" s="101">
        <v>11658965</v>
      </c>
      <c r="D62" s="103">
        <v>3296119</v>
      </c>
      <c r="E62" s="103">
        <v>3296119</v>
      </c>
      <c r="F62" s="45">
        <f t="shared" si="2"/>
        <v>28.271111543777682</v>
      </c>
      <c r="G62" s="45">
        <f t="shared" si="3"/>
        <v>100</v>
      </c>
      <c r="I62" s="58" t="e">
        <f>E61+#REF!</f>
        <v>#REF!</v>
      </c>
    </row>
    <row r="63" spans="1:9" ht="22.5">
      <c r="A63" s="115">
        <v>9770</v>
      </c>
      <c r="B63" s="100" t="s">
        <v>191</v>
      </c>
      <c r="C63" s="101">
        <v>72070</v>
      </c>
      <c r="D63" s="103">
        <v>72070</v>
      </c>
      <c r="E63" s="103"/>
      <c r="F63" s="45"/>
      <c r="G63" s="45"/>
      <c r="I63" s="58"/>
    </row>
    <row r="64" spans="1:249" s="47" customFormat="1" ht="48.75" customHeight="1">
      <c r="A64" s="96" t="s">
        <v>114</v>
      </c>
      <c r="B64" s="97" t="s">
        <v>115</v>
      </c>
      <c r="C64" s="98">
        <f>C4+C7+C14+C18+C47+C52+C56+C61</f>
        <v>338216254</v>
      </c>
      <c r="D64" s="102">
        <f>D4+D7+D14+D18+D47+D52+D56+D61</f>
        <v>121048879.75999999</v>
      </c>
      <c r="E64" s="98">
        <f>E4+E7+E14+E18+E47+E52+E56+E61</f>
        <v>92282425.00000001</v>
      </c>
      <c r="F64" s="45">
        <f t="shared" si="2"/>
        <v>27.285035508671925</v>
      </c>
      <c r="G64" s="45">
        <f t="shared" si="3"/>
        <v>76.23567040270478</v>
      </c>
      <c r="H64" s="37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</row>
    <row r="65" spans="1:10" ht="24.75" customHeight="1">
      <c r="A65" s="55"/>
      <c r="B65" s="48" t="s">
        <v>48</v>
      </c>
      <c r="C65" s="49">
        <f>C66</f>
        <v>157000</v>
      </c>
      <c r="D65" s="49">
        <f>D66</f>
        <v>31000</v>
      </c>
      <c r="E65" s="105">
        <f>E66</f>
        <v>31000</v>
      </c>
      <c r="F65" s="45">
        <f t="shared" si="2"/>
        <v>19.745222929936308</v>
      </c>
      <c r="G65" s="45">
        <f t="shared" si="3"/>
        <v>100</v>
      </c>
      <c r="I65" s="59" t="e">
        <f>112724026.12-#REF!</f>
        <v>#REF!</v>
      </c>
      <c r="J65" s="60" t="e">
        <f>#REF!+D66-'[1]1 Доходи'!#REF!</f>
        <v>#REF!</v>
      </c>
    </row>
    <row r="66" spans="1:249" s="47" customFormat="1" ht="27.75" customHeight="1">
      <c r="A66" s="99" t="s">
        <v>171</v>
      </c>
      <c r="B66" s="100" t="s">
        <v>170</v>
      </c>
      <c r="C66" s="51">
        <v>157000</v>
      </c>
      <c r="D66" s="51">
        <v>31000</v>
      </c>
      <c r="E66" s="106">
        <v>31000</v>
      </c>
      <c r="F66" s="45">
        <f t="shared" si="2"/>
        <v>19.745222929936308</v>
      </c>
      <c r="G66" s="45">
        <f t="shared" si="3"/>
        <v>100</v>
      </c>
      <c r="H66" s="57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</row>
    <row r="67" spans="1:7" ht="25.5" customHeight="1">
      <c r="A67" s="136" t="s">
        <v>1</v>
      </c>
      <c r="B67" s="137"/>
      <c r="C67" s="137"/>
      <c r="D67" s="137"/>
      <c r="E67" s="137"/>
      <c r="F67" s="137"/>
      <c r="G67" s="138"/>
    </row>
    <row r="68" spans="1:7" ht="22.5">
      <c r="A68" s="96" t="s">
        <v>58</v>
      </c>
      <c r="B68" s="97" t="s">
        <v>43</v>
      </c>
      <c r="C68" s="102">
        <f>C69</f>
        <v>92200</v>
      </c>
      <c r="D68" s="102">
        <f>D69</f>
        <v>23050</v>
      </c>
      <c r="E68" s="102">
        <f>E69</f>
        <v>8568.2</v>
      </c>
      <c r="F68" s="94">
        <f aca="true" t="shared" si="4" ref="F68:F85">SUM(E68/C68*100)</f>
        <v>9.29305856832972</v>
      </c>
      <c r="G68" s="45">
        <f aca="true" t="shared" si="5" ref="G68:G85">SUM(E68/D68*100)</f>
        <v>37.17223427331888</v>
      </c>
    </row>
    <row r="69" spans="1:7" ht="40.5">
      <c r="A69" s="99" t="s">
        <v>117</v>
      </c>
      <c r="B69" s="100" t="s">
        <v>59</v>
      </c>
      <c r="C69" s="103">
        <v>92200</v>
      </c>
      <c r="D69" s="103">
        <v>23050</v>
      </c>
      <c r="E69" s="103">
        <v>8568.2</v>
      </c>
      <c r="F69" s="94">
        <f t="shared" si="4"/>
        <v>9.29305856832972</v>
      </c>
      <c r="G69" s="45">
        <f t="shared" si="5"/>
        <v>37.17223427331888</v>
      </c>
    </row>
    <row r="70" spans="1:7" ht="22.5">
      <c r="A70" s="96" t="s">
        <v>60</v>
      </c>
      <c r="B70" s="97" t="s">
        <v>44</v>
      </c>
      <c r="C70" s="102">
        <f>C71</f>
        <v>2648360</v>
      </c>
      <c r="D70" s="102">
        <f>D71</f>
        <v>1285677.5</v>
      </c>
      <c r="E70" s="102">
        <f>E71</f>
        <v>830077.5</v>
      </c>
      <c r="F70" s="94">
        <f t="shared" si="4"/>
        <v>31.34307646996632</v>
      </c>
      <c r="G70" s="45">
        <f t="shared" si="5"/>
        <v>64.56343056481893</v>
      </c>
    </row>
    <row r="71" spans="1:7" ht="40.5">
      <c r="A71" s="99" t="s">
        <v>61</v>
      </c>
      <c r="B71" s="100" t="s">
        <v>120</v>
      </c>
      <c r="C71" s="103">
        <v>2648360</v>
      </c>
      <c r="D71" s="103">
        <v>1285677.5</v>
      </c>
      <c r="E71" s="103">
        <v>830077.5</v>
      </c>
      <c r="F71" s="94">
        <f t="shared" si="4"/>
        <v>31.34307646996632</v>
      </c>
      <c r="G71" s="45">
        <f t="shared" si="5"/>
        <v>64.56343056481893</v>
      </c>
    </row>
    <row r="72" spans="1:7" ht="22.5">
      <c r="A72" s="96" t="s">
        <v>64</v>
      </c>
      <c r="B72" s="97" t="s">
        <v>65</v>
      </c>
      <c r="C72" s="102">
        <f>C73+C74</f>
        <v>2789773.7</v>
      </c>
      <c r="D72" s="102">
        <f>D73+D74</f>
        <v>992548.7</v>
      </c>
      <c r="E72" s="102">
        <f>E73+E74</f>
        <v>1008016.05</v>
      </c>
      <c r="F72" s="94">
        <f t="shared" si="4"/>
        <v>36.132538277208646</v>
      </c>
      <c r="G72" s="45">
        <f t="shared" si="5"/>
        <v>101.55834670883152</v>
      </c>
    </row>
    <row r="73" spans="1:7" ht="22.5">
      <c r="A73" s="99" t="s">
        <v>66</v>
      </c>
      <c r="B73" s="100" t="s">
        <v>67</v>
      </c>
      <c r="C73" s="103">
        <v>2559773.7</v>
      </c>
      <c r="D73" s="103">
        <v>762548.7</v>
      </c>
      <c r="E73" s="103">
        <v>788131.05</v>
      </c>
      <c r="F73" s="94">
        <f t="shared" si="4"/>
        <v>30.78909084814802</v>
      </c>
      <c r="G73" s="45">
        <f t="shared" si="5"/>
        <v>103.35484802478847</v>
      </c>
    </row>
    <row r="74" spans="1:7" ht="22.5">
      <c r="A74" s="99" t="s">
        <v>128</v>
      </c>
      <c r="B74" s="100" t="s">
        <v>127</v>
      </c>
      <c r="C74" s="103">
        <v>230000</v>
      </c>
      <c r="D74" s="103">
        <v>230000</v>
      </c>
      <c r="E74" s="103">
        <v>219885</v>
      </c>
      <c r="F74" s="94">
        <f t="shared" si="4"/>
        <v>95.60217391304347</v>
      </c>
      <c r="G74" s="45">
        <f t="shared" si="5"/>
        <v>95.60217391304347</v>
      </c>
    </row>
    <row r="75" spans="1:7" ht="22.5">
      <c r="A75" s="96" t="s">
        <v>68</v>
      </c>
      <c r="B75" s="97" t="s">
        <v>69</v>
      </c>
      <c r="C75" s="102">
        <f>C76+C77</f>
        <v>80000</v>
      </c>
      <c r="D75" s="102">
        <f>D76+D77</f>
        <v>20000</v>
      </c>
      <c r="E75" s="102">
        <f>E76+E77</f>
        <v>10956.42</v>
      </c>
      <c r="F75" s="94">
        <f t="shared" si="4"/>
        <v>13.695525</v>
      </c>
      <c r="G75" s="45">
        <f t="shared" si="5"/>
        <v>54.7821</v>
      </c>
    </row>
    <row r="76" spans="1:7" ht="40.5">
      <c r="A76" s="99" t="s">
        <v>93</v>
      </c>
      <c r="B76" s="100" t="s">
        <v>94</v>
      </c>
      <c r="C76" s="103">
        <v>80000</v>
      </c>
      <c r="D76" s="103">
        <v>20000</v>
      </c>
      <c r="E76" s="103">
        <v>10951.66</v>
      </c>
      <c r="F76" s="94">
        <f t="shared" si="4"/>
        <v>13.689575000000001</v>
      </c>
      <c r="G76" s="45">
        <f t="shared" si="5"/>
        <v>54.758300000000006</v>
      </c>
    </row>
    <row r="77" spans="1:7" ht="22.5">
      <c r="A77" s="115">
        <v>3112</v>
      </c>
      <c r="B77" s="100" t="s">
        <v>96</v>
      </c>
      <c r="C77" s="103"/>
      <c r="D77" s="103"/>
      <c r="E77" s="103">
        <v>4.76</v>
      </c>
      <c r="F77" s="94"/>
      <c r="G77" s="45"/>
    </row>
    <row r="78" spans="1:7" ht="22.5">
      <c r="A78" s="96" t="s">
        <v>101</v>
      </c>
      <c r="B78" s="97" t="s">
        <v>45</v>
      </c>
      <c r="C78" s="102">
        <f>SUM(C79:C80)</f>
        <v>5000</v>
      </c>
      <c r="D78" s="102">
        <f>SUM(D79:D80)</f>
        <v>1250</v>
      </c>
      <c r="E78" s="102">
        <f>SUM(E79:E80)</f>
        <v>700.2</v>
      </c>
      <c r="F78" s="94">
        <f>SUM(E78/C78*100)</f>
        <v>14.004</v>
      </c>
      <c r="G78" s="45">
        <f>SUM(E78/D78*100)</f>
        <v>56.016</v>
      </c>
    </row>
    <row r="79" spans="1:7" ht="22.5">
      <c r="A79" s="99" t="s">
        <v>102</v>
      </c>
      <c r="B79" s="100" t="s">
        <v>153</v>
      </c>
      <c r="C79" s="103">
        <v>0</v>
      </c>
      <c r="D79" s="103">
        <v>0</v>
      </c>
      <c r="E79" s="103">
        <v>700.2</v>
      </c>
      <c r="F79" s="94">
        <v>0</v>
      </c>
      <c r="G79" s="45">
        <v>0</v>
      </c>
    </row>
    <row r="80" spans="1:7" ht="22.5">
      <c r="A80" s="99" t="s">
        <v>103</v>
      </c>
      <c r="B80" s="100" t="s">
        <v>154</v>
      </c>
      <c r="C80" s="103">
        <v>5000</v>
      </c>
      <c r="D80" s="103">
        <v>1250</v>
      </c>
      <c r="E80" s="103">
        <v>0</v>
      </c>
      <c r="F80" s="94">
        <f>SUM(E80/C80*100)</f>
        <v>0</v>
      </c>
      <c r="G80" s="45">
        <f>SUM(E80/D80*100)</f>
        <v>0</v>
      </c>
    </row>
    <row r="81" spans="1:7" ht="22.5">
      <c r="A81" s="96" t="s">
        <v>159</v>
      </c>
      <c r="B81" s="97" t="s">
        <v>158</v>
      </c>
      <c r="C81" s="102">
        <f>C83+C84+C82</f>
        <v>1635762</v>
      </c>
      <c r="D81" s="102">
        <f>D83+D84+D82</f>
        <v>1589722</v>
      </c>
      <c r="E81" s="102">
        <f>E83+E84+E82</f>
        <v>476695</v>
      </c>
      <c r="F81" s="94">
        <f t="shared" si="4"/>
        <v>29.14207568093647</v>
      </c>
      <c r="G81" s="45">
        <f t="shared" si="5"/>
        <v>29.986060455853288</v>
      </c>
    </row>
    <row r="82" spans="1:7" ht="22.5">
      <c r="A82" s="115">
        <v>7110</v>
      </c>
      <c r="B82" s="100" t="s">
        <v>195</v>
      </c>
      <c r="C82" s="103">
        <v>46040</v>
      </c>
      <c r="D82" s="102"/>
      <c r="E82" s="102"/>
      <c r="F82" s="94">
        <f>SUM(E82/C82*100)</f>
        <v>0</v>
      </c>
      <c r="G82" s="45">
        <v>0</v>
      </c>
    </row>
    <row r="83" spans="1:7" ht="22.5">
      <c r="A83" s="115">
        <v>7361</v>
      </c>
      <c r="B83" s="100" t="s">
        <v>196</v>
      </c>
      <c r="C83" s="103">
        <v>1100000</v>
      </c>
      <c r="D83" s="103">
        <v>1100000</v>
      </c>
      <c r="E83" s="103"/>
      <c r="F83" s="94">
        <f>SUM(E83/C83*100)</f>
        <v>0</v>
      </c>
      <c r="G83" s="45">
        <f t="shared" si="5"/>
        <v>0</v>
      </c>
    </row>
    <row r="84" spans="1:7" ht="22.5">
      <c r="A84" s="99" t="s">
        <v>172</v>
      </c>
      <c r="B84" s="100" t="s">
        <v>173</v>
      </c>
      <c r="C84" s="103">
        <v>489722</v>
      </c>
      <c r="D84" s="103">
        <v>489722</v>
      </c>
      <c r="E84" s="103">
        <v>476695</v>
      </c>
      <c r="F84" s="94">
        <v>0</v>
      </c>
      <c r="G84" s="45">
        <f t="shared" si="5"/>
        <v>97.33991938283353</v>
      </c>
    </row>
    <row r="85" spans="1:249" s="47" customFormat="1" ht="22.5">
      <c r="A85" s="96" t="s">
        <v>114</v>
      </c>
      <c r="B85" s="48" t="s">
        <v>49</v>
      </c>
      <c r="C85" s="102">
        <f>C68+C70+C72+C75+C78+C81</f>
        <v>7251095.7</v>
      </c>
      <c r="D85" s="102">
        <f>D68+D70+D72+D75+D78+D81</f>
        <v>3912248.2</v>
      </c>
      <c r="E85" s="102">
        <f>E68+E70+E72+E75+E78+E81</f>
        <v>2335013.37</v>
      </c>
      <c r="F85" s="94">
        <f t="shared" si="4"/>
        <v>32.20221421157081</v>
      </c>
      <c r="G85" s="45">
        <f t="shared" si="5"/>
        <v>59.684694084593104</v>
      </c>
      <c r="H85" s="57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</row>
    <row r="86" spans="1:9" ht="22.5" customHeight="1">
      <c r="A86" s="56"/>
      <c r="B86" s="48" t="s">
        <v>50</v>
      </c>
      <c r="C86" s="95">
        <f>C87+C88</f>
        <v>0</v>
      </c>
      <c r="D86" s="95">
        <f>D87+D88</f>
        <v>0</v>
      </c>
      <c r="E86" s="107">
        <f>E87+E88</f>
        <v>-8495.910000000003</v>
      </c>
      <c r="F86" s="45">
        <v>0</v>
      </c>
      <c r="G86" s="45">
        <v>0</v>
      </c>
      <c r="I86" s="59"/>
    </row>
    <row r="87" spans="1:7" ht="21" customHeight="1">
      <c r="A87" s="91" t="s">
        <v>171</v>
      </c>
      <c r="B87" s="92" t="s">
        <v>170</v>
      </c>
      <c r="C87" s="93">
        <v>220000</v>
      </c>
      <c r="D87" s="93">
        <v>40000</v>
      </c>
      <c r="E87" s="104">
        <v>31989</v>
      </c>
      <c r="F87" s="50">
        <f>SUM(E87/C87*100)</f>
        <v>14.540454545454546</v>
      </c>
      <c r="G87" s="50">
        <f>SUM(E87/D87*100)</f>
        <v>79.9725</v>
      </c>
    </row>
    <row r="88" spans="1:249" s="62" customFormat="1" ht="21.75" customHeight="1">
      <c r="A88" s="116" t="s">
        <v>174</v>
      </c>
      <c r="B88" s="117" t="s">
        <v>175</v>
      </c>
      <c r="C88" s="118">
        <v>-220000</v>
      </c>
      <c r="D88" s="118">
        <v>-40000</v>
      </c>
      <c r="E88" s="119">
        <v>-40484.91</v>
      </c>
      <c r="F88" s="120">
        <f>SUM(E88/C88*100)</f>
        <v>18.402231818181818</v>
      </c>
      <c r="G88" s="120">
        <f>SUM(E88/D88*100)</f>
        <v>101.212275</v>
      </c>
      <c r="H88" s="12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</row>
    <row r="89" spans="1:249" s="62" customFormat="1" ht="21" customHeight="1">
      <c r="A89" s="63"/>
      <c r="B89" s="64" t="s">
        <v>51</v>
      </c>
      <c r="C89" s="49">
        <f>C64+C85</f>
        <v>345467349.7</v>
      </c>
      <c r="D89" s="108">
        <f>D64+D85</f>
        <v>124961127.96</v>
      </c>
      <c r="E89" s="108">
        <f>E64+E85</f>
        <v>94617438.37000002</v>
      </c>
      <c r="F89" s="45">
        <f>SUM(E89/C89*100)</f>
        <v>27.388243332449434</v>
      </c>
      <c r="G89" s="45">
        <f>SUM(E89/D89*100)</f>
        <v>75.71749704459056</v>
      </c>
      <c r="H89" s="37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</row>
    <row r="90" spans="1:7" ht="21" customHeight="1">
      <c r="A90" s="65"/>
      <c r="B90" s="66"/>
      <c r="C90" s="67"/>
      <c r="D90" s="67"/>
      <c r="E90" s="67"/>
      <c r="F90" s="68"/>
      <c r="G90" s="68"/>
    </row>
    <row r="91" spans="2:7" ht="27" customHeight="1">
      <c r="B91" s="70" t="s">
        <v>211</v>
      </c>
      <c r="C91" s="67"/>
      <c r="D91" s="71"/>
      <c r="E91" s="72"/>
      <c r="F91" s="39"/>
      <c r="G91" s="39"/>
    </row>
    <row r="92" spans="2:7" ht="33.75" customHeight="1">
      <c r="B92" s="73" t="s">
        <v>52</v>
      </c>
      <c r="C92" s="67"/>
      <c r="D92" s="71" t="s">
        <v>212</v>
      </c>
      <c r="E92" s="72"/>
      <c r="F92" s="39"/>
      <c r="G92" s="39"/>
    </row>
    <row r="93" spans="3:8" ht="24" customHeight="1">
      <c r="C93" s="75"/>
      <c r="D93" s="39"/>
      <c r="E93" s="39"/>
      <c r="F93" s="39"/>
      <c r="G93" s="39"/>
      <c r="H93" s="37">
        <v>5</v>
      </c>
    </row>
    <row r="94" spans="2:7" ht="26.25">
      <c r="B94" s="76" t="s">
        <v>53</v>
      </c>
      <c r="C94" s="77" t="e">
        <f>C8+#REF!+C18+C19+C20+C21+C22+#REF!+#REF!+#REF!+#REF!+#REF!+#REF!+#REF!+#REF!+#REF!+#REF!+C23+C24+C25+C26+C27+C28+C29+#REF!+#REF!+C36+#REF!+#REF!+#REF!+#REF!+C35+#REF!+#REF!</f>
        <v>#REF!</v>
      </c>
      <c r="D94" s="77" t="e">
        <f>D8+#REF!+D18+D19+D20+D21+D22+#REF!+#REF!+#REF!+#REF!+#REF!+#REF!+#REF!+#REF!+#REF!+#REF!+D23+D24+D25+D26+D27+D28+D29+#REF!+#REF!+D36+#REF!+#REF!+#REF!+#REF!+D35+#REF!+#REF!</f>
        <v>#REF!</v>
      </c>
      <c r="E94" s="77" t="e">
        <f>E8+#REF!+E18+E19+E20+E21+E22+#REF!+#REF!+#REF!+#REF!+#REF!+#REF!+#REF!+#REF!+#REF!+#REF!+E23+E24+E25+E26+E27+E28+E29+#REF!+#REF!+E36+#REF!+#REF!+#REF!+#REF!+E35+#REF!+#REF!</f>
        <v>#REF!</v>
      </c>
      <c r="F94" s="39"/>
      <c r="G94" s="39"/>
    </row>
    <row r="95" spans="2:7" ht="28.5" customHeight="1">
      <c r="B95" s="76" t="s">
        <v>54</v>
      </c>
      <c r="C95" s="77" t="e">
        <f>C61-C94</f>
        <v>#REF!</v>
      </c>
      <c r="D95" s="78" t="e">
        <f>D61-D94</f>
        <v>#REF!</v>
      </c>
      <c r="E95" s="78" t="e">
        <f>E61-E94</f>
        <v>#REF!</v>
      </c>
      <c r="F95" s="39"/>
      <c r="G95" s="39"/>
    </row>
    <row r="96" spans="2:7" ht="26.25" customHeight="1">
      <c r="B96" s="79" t="s">
        <v>55</v>
      </c>
      <c r="C96" s="80"/>
      <c r="D96" s="81"/>
      <c r="E96" s="82">
        <v>130614085.04</v>
      </c>
      <c r="F96" s="83">
        <f>E96/1000</f>
        <v>130614.08504</v>
      </c>
      <c r="G96" s="39"/>
    </row>
    <row r="97" spans="2:7" ht="27" customHeight="1">
      <c r="B97" s="79" t="s">
        <v>56</v>
      </c>
      <c r="C97" s="39"/>
      <c r="D97" s="39"/>
      <c r="E97" s="83" t="e">
        <f>SUM(E96/E95*100)</f>
        <v>#REF!</v>
      </c>
      <c r="F97" s="84"/>
      <c r="G97" s="39"/>
    </row>
    <row r="98" spans="2:7" ht="26.25">
      <c r="B98" s="79" t="s">
        <v>57</v>
      </c>
      <c r="C98" s="80"/>
      <c r="D98" s="80"/>
      <c r="E98" s="85">
        <v>103672898.72</v>
      </c>
      <c r="F98" s="39"/>
      <c r="G98" s="84"/>
    </row>
    <row r="99" spans="3:7" ht="26.25">
      <c r="C99" s="39"/>
      <c r="D99" s="39"/>
      <c r="E99" s="83" t="e">
        <f>E98/E95*100</f>
        <v>#REF!</v>
      </c>
      <c r="F99" s="39"/>
      <c r="G99" s="39"/>
    </row>
    <row r="100" spans="3:7" ht="23.25">
      <c r="C100" s="39"/>
      <c r="D100" s="39"/>
      <c r="E100" s="39"/>
      <c r="F100" s="39"/>
      <c r="G100" s="78"/>
    </row>
    <row r="101" spans="3:7" ht="15.75">
      <c r="C101" s="39"/>
      <c r="D101" s="84"/>
      <c r="E101" s="84"/>
      <c r="F101" s="39"/>
      <c r="G101" s="39"/>
    </row>
    <row r="102" spans="3:7" ht="15.75">
      <c r="C102" s="39"/>
      <c r="D102" s="39"/>
      <c r="E102" s="39"/>
      <c r="F102" s="39"/>
      <c r="G102" s="39"/>
    </row>
    <row r="103" spans="3:7" ht="15.75">
      <c r="C103" s="39"/>
      <c r="D103" s="39"/>
      <c r="E103" s="84"/>
      <c r="F103" s="39"/>
      <c r="G103" s="39"/>
    </row>
    <row r="104" spans="3:7" ht="15.75">
      <c r="C104" s="39"/>
      <c r="D104" s="39"/>
      <c r="E104" s="39"/>
      <c r="F104" s="39"/>
      <c r="G104" s="39"/>
    </row>
    <row r="105" spans="3:7" ht="15.75">
      <c r="C105" s="39"/>
      <c r="D105" s="39"/>
      <c r="E105" s="39"/>
      <c r="F105" s="39"/>
      <c r="G105" s="39"/>
    </row>
    <row r="106" spans="3:7" ht="15.75">
      <c r="C106" s="39"/>
      <c r="D106" s="39"/>
      <c r="E106" s="39"/>
      <c r="F106" s="86"/>
      <c r="G106" s="39"/>
    </row>
    <row r="107" spans="3:7" ht="20.25">
      <c r="C107" s="39"/>
      <c r="D107" s="39"/>
      <c r="E107" s="87"/>
      <c r="F107" s="88"/>
      <c r="G107" s="39"/>
    </row>
    <row r="108" spans="3:7" ht="23.25">
      <c r="C108" s="89">
        <v>276056681</v>
      </c>
      <c r="D108" s="39"/>
      <c r="E108" s="39">
        <v>74831534.55</v>
      </c>
      <c r="F108" s="85" t="e">
        <f>F107/E95</f>
        <v>#REF!</v>
      </c>
      <c r="G108" s="39"/>
    </row>
    <row r="109" spans="3:7" ht="27.75">
      <c r="C109" s="90" t="e">
        <f>#REF!-C108</f>
        <v>#REF!</v>
      </c>
      <c r="D109" s="39"/>
      <c r="E109" s="78" t="e">
        <f>#REF!-E108</f>
        <v>#REF!</v>
      </c>
      <c r="F109" s="39"/>
      <c r="G109" s="39"/>
    </row>
    <row r="110" spans="3:7" ht="15.75">
      <c r="C110" s="39"/>
      <c r="D110" s="39"/>
      <c r="E110" s="39"/>
      <c r="F110" s="39"/>
      <c r="G110" s="39"/>
    </row>
    <row r="111" spans="3:7" ht="15.75">
      <c r="C111" s="39"/>
      <c r="D111" s="39"/>
      <c r="E111" s="39"/>
      <c r="F111" s="39"/>
      <c r="G111" s="39"/>
    </row>
    <row r="112" spans="3:7" ht="15.75">
      <c r="C112" s="39"/>
      <c r="D112" s="39"/>
      <c r="E112" s="39"/>
      <c r="F112" s="39"/>
      <c r="G112" s="39"/>
    </row>
    <row r="113" spans="3:7" ht="15.75">
      <c r="C113" s="39"/>
      <c r="D113" s="39"/>
      <c r="E113" s="39"/>
      <c r="F113" s="39"/>
      <c r="G113" s="39"/>
    </row>
    <row r="114" spans="3:7" ht="15.75">
      <c r="C114" s="39"/>
      <c r="D114" s="39"/>
      <c r="E114" s="39"/>
      <c r="F114" s="39"/>
      <c r="G114" s="39"/>
    </row>
    <row r="115" spans="3:7" ht="15.75">
      <c r="C115" s="39"/>
      <c r="D115" s="39"/>
      <c r="E115" s="39"/>
      <c r="F115" s="39"/>
      <c r="G115" s="39"/>
    </row>
    <row r="116" spans="3:7" ht="15.75">
      <c r="C116" s="39"/>
      <c r="D116" s="39"/>
      <c r="E116" s="39"/>
      <c r="F116" s="39"/>
      <c r="G116" s="39"/>
    </row>
    <row r="117" spans="3:7" ht="15.75">
      <c r="C117" s="39"/>
      <c r="D117" s="39"/>
      <c r="E117" s="39"/>
      <c r="F117" s="39"/>
      <c r="G117" s="39"/>
    </row>
    <row r="118" spans="3:7" ht="15.75">
      <c r="C118" s="39"/>
      <c r="D118" s="39"/>
      <c r="E118" s="39"/>
      <c r="F118" s="39"/>
      <c r="G118" s="39"/>
    </row>
    <row r="119" spans="3:7" ht="15.75">
      <c r="C119" s="39"/>
      <c r="D119" s="39"/>
      <c r="E119" s="39"/>
      <c r="F119" s="39"/>
      <c r="G119" s="39"/>
    </row>
    <row r="120" spans="3:7" ht="15.75">
      <c r="C120" s="39"/>
      <c r="D120" s="39"/>
      <c r="E120" s="39"/>
      <c r="F120" s="39"/>
      <c r="G120" s="39"/>
    </row>
    <row r="121" spans="3:7" ht="15.75">
      <c r="C121" s="39"/>
      <c r="D121" s="39"/>
      <c r="E121" s="39"/>
      <c r="F121" s="39"/>
      <c r="G121" s="39"/>
    </row>
    <row r="122" spans="3:7" ht="15.75">
      <c r="C122" s="39"/>
      <c r="D122" s="39"/>
      <c r="E122" s="39"/>
      <c r="F122" s="39"/>
      <c r="G122" s="39"/>
    </row>
    <row r="123" spans="3:7" ht="15.75">
      <c r="C123" s="39"/>
      <c r="D123" s="39"/>
      <c r="E123" s="39"/>
      <c r="F123" s="39"/>
      <c r="G123" s="39"/>
    </row>
    <row r="124" spans="3:7" ht="15.75">
      <c r="C124" s="39"/>
      <c r="D124" s="39"/>
      <c r="E124" s="39"/>
      <c r="F124" s="39"/>
      <c r="G124" s="39"/>
    </row>
    <row r="125" spans="3:7" ht="15.75">
      <c r="C125" s="39"/>
      <c r="D125" s="39"/>
      <c r="E125" s="39"/>
      <c r="F125" s="39"/>
      <c r="G125" s="39"/>
    </row>
    <row r="126" spans="3:7" ht="15.75">
      <c r="C126" s="39"/>
      <c r="D126" s="39"/>
      <c r="E126" s="39"/>
      <c r="F126" s="39"/>
      <c r="G126" s="39"/>
    </row>
    <row r="127" spans="3:7" ht="15.75">
      <c r="C127" s="39"/>
      <c r="D127" s="39"/>
      <c r="E127" s="39"/>
      <c r="F127" s="39"/>
      <c r="G127" s="39"/>
    </row>
    <row r="128" spans="3:7" ht="15.75">
      <c r="C128" s="39"/>
      <c r="D128" s="39"/>
      <c r="E128" s="39"/>
      <c r="F128" s="39"/>
      <c r="G128" s="39"/>
    </row>
    <row r="129" spans="3:7" ht="15.75">
      <c r="C129" s="39"/>
      <c r="D129" s="39"/>
      <c r="E129" s="39"/>
      <c r="F129" s="39"/>
      <c r="G129" s="39"/>
    </row>
    <row r="130" spans="3:7" ht="15.75">
      <c r="C130" s="39"/>
      <c r="D130" s="39"/>
      <c r="E130" s="39"/>
      <c r="F130" s="39"/>
      <c r="G130" s="39"/>
    </row>
    <row r="131" spans="3:7" ht="15.75">
      <c r="C131" s="39"/>
      <c r="D131" s="39"/>
      <c r="E131" s="39"/>
      <c r="F131" s="39"/>
      <c r="G131" s="39"/>
    </row>
    <row r="132" spans="3:7" ht="15.75">
      <c r="C132" s="39"/>
      <c r="D132" s="39"/>
      <c r="E132" s="39"/>
      <c r="F132" s="39"/>
      <c r="G132" s="39"/>
    </row>
    <row r="133" spans="3:7" ht="15.75">
      <c r="C133" s="39"/>
      <c r="D133" s="39"/>
      <c r="E133" s="39"/>
      <c r="F133" s="39"/>
      <c r="G133" s="39"/>
    </row>
    <row r="134" spans="3:7" ht="15.75">
      <c r="C134" s="39"/>
      <c r="D134" s="39"/>
      <c r="E134" s="39"/>
      <c r="F134" s="39"/>
      <c r="G134" s="39"/>
    </row>
    <row r="135" spans="3:7" ht="15.75">
      <c r="C135" s="39"/>
      <c r="D135" s="39"/>
      <c r="E135" s="39"/>
      <c r="F135" s="39"/>
      <c r="G135" s="39"/>
    </row>
    <row r="136" spans="3:7" ht="15.75">
      <c r="C136" s="39"/>
      <c r="D136" s="39"/>
      <c r="E136" s="39"/>
      <c r="F136" s="39"/>
      <c r="G136" s="39"/>
    </row>
    <row r="137" spans="3:7" ht="15.75">
      <c r="C137" s="39"/>
      <c r="D137" s="39"/>
      <c r="E137" s="39"/>
      <c r="F137" s="39"/>
      <c r="G137" s="39"/>
    </row>
    <row r="138" spans="3:7" ht="15.75">
      <c r="C138" s="39"/>
      <c r="D138" s="39"/>
      <c r="E138" s="39"/>
      <c r="F138" s="39"/>
      <c r="G138" s="39"/>
    </row>
    <row r="139" spans="3:7" ht="15.75">
      <c r="C139" s="39"/>
      <c r="D139" s="39"/>
      <c r="E139" s="39"/>
      <c r="F139" s="39"/>
      <c r="G139" s="39"/>
    </row>
    <row r="140" spans="3:7" ht="15.75">
      <c r="C140" s="39"/>
      <c r="D140" s="39"/>
      <c r="E140" s="39"/>
      <c r="F140" s="39"/>
      <c r="G140" s="39"/>
    </row>
    <row r="141" spans="3:7" ht="15.75">
      <c r="C141" s="39"/>
      <c r="D141" s="39"/>
      <c r="E141" s="39"/>
      <c r="F141" s="39"/>
      <c r="G141" s="39"/>
    </row>
    <row r="142" spans="3:7" ht="15.75">
      <c r="C142" s="39"/>
      <c r="D142" s="39"/>
      <c r="E142" s="39"/>
      <c r="F142" s="39"/>
      <c r="G142" s="39"/>
    </row>
    <row r="143" spans="3:7" ht="15.75">
      <c r="C143" s="39"/>
      <c r="D143" s="39"/>
      <c r="E143" s="39"/>
      <c r="F143" s="39"/>
      <c r="G143" s="39"/>
    </row>
    <row r="144" spans="3:7" ht="15.75">
      <c r="C144" s="39"/>
      <c r="D144" s="39"/>
      <c r="E144" s="39"/>
      <c r="F144" s="39"/>
      <c r="G144" s="39"/>
    </row>
    <row r="145" spans="3:7" ht="15.75">
      <c r="C145" s="39"/>
      <c r="D145" s="39"/>
      <c r="E145" s="39"/>
      <c r="F145" s="39"/>
      <c r="G145" s="39"/>
    </row>
    <row r="146" spans="3:7" ht="15.75">
      <c r="C146" s="39"/>
      <c r="D146" s="39"/>
      <c r="E146" s="39"/>
      <c r="F146" s="39"/>
      <c r="G146" s="39"/>
    </row>
    <row r="147" spans="3:7" ht="15.75">
      <c r="C147" s="39"/>
      <c r="D147" s="39"/>
      <c r="E147" s="39"/>
      <c r="F147" s="39"/>
      <c r="G147" s="39"/>
    </row>
    <row r="148" spans="3:7" ht="15.75">
      <c r="C148" s="39"/>
      <c r="D148" s="39"/>
      <c r="E148" s="39"/>
      <c r="F148" s="39"/>
      <c r="G148" s="39"/>
    </row>
    <row r="149" spans="3:7" ht="15.75">
      <c r="C149" s="39"/>
      <c r="D149" s="39"/>
      <c r="E149" s="39"/>
      <c r="F149" s="39"/>
      <c r="G149" s="39"/>
    </row>
    <row r="150" spans="3:7" ht="15.75">
      <c r="C150" s="39"/>
      <c r="D150" s="39"/>
      <c r="E150" s="39"/>
      <c r="F150" s="39"/>
      <c r="G150" s="39"/>
    </row>
    <row r="151" spans="3:7" ht="15.75">
      <c r="C151" s="39"/>
      <c r="D151" s="39"/>
      <c r="E151" s="39"/>
      <c r="F151" s="39"/>
      <c r="G151" s="39"/>
    </row>
  </sheetData>
  <sheetProtection/>
  <mergeCells count="3">
    <mergeCell ref="A2:G2"/>
    <mergeCell ref="A3:G3"/>
    <mergeCell ref="A67:G67"/>
  </mergeCells>
  <printOptions/>
  <pageMargins left="0.75" right="0.28" top="1" bottom="1" header="0.5" footer="0.5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u252108</cp:lastModifiedBy>
  <cp:lastPrinted>2019-05-13T13:22:55Z</cp:lastPrinted>
  <dcterms:created xsi:type="dcterms:W3CDTF">2002-12-06T14:14:06Z</dcterms:created>
  <dcterms:modified xsi:type="dcterms:W3CDTF">2019-05-13T13:23:04Z</dcterms:modified>
  <cp:category/>
  <cp:version/>
  <cp:contentType/>
  <cp:contentStatus/>
</cp:coreProperties>
</file>